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05" yWindow="660" windowWidth="7455" windowHeight="5145" tabRatio="805"/>
  </bookViews>
  <sheets>
    <sheet name="1Res-Dist" sheetId="2" r:id="rId1"/>
    <sheet name="2FUELTOT-2011" sheetId="1" r:id="rId2"/>
    <sheet name="3Resid-Tot" sheetId="3" r:id="rId3"/>
    <sheet name="4Comm-Inst-Tot" sheetId="4" r:id="rId4"/>
    <sheet name="5Indus-Tot" sheetId="5" r:id="rId5"/>
    <sheet name="6-9OB-Tot" sheetId="9" r:id="rId6"/>
    <sheet name="10Presc-Burn" sheetId="10" r:id="rId7"/>
    <sheet name="11Struc-Fire" sheetId="12" r:id="rId8"/>
    <sheet name="12Veh-Fire" sheetId="13" r:id="rId9"/>
    <sheet name="13Cooking" sheetId="14" r:id="rId10"/>
  </sheets>
  <externalReferences>
    <externalReference r:id="rId11"/>
    <externalReference r:id="rId12"/>
  </externalReferences>
  <definedNames>
    <definedName name="_Regression_Int" localSheetId="1" hidden="1">1</definedName>
    <definedName name="Print_Area_MI">'2FUELTOT-2011'!$A$1:$I$39</definedName>
  </definedNames>
  <calcPr calcId="125725"/>
</workbook>
</file>

<file path=xl/calcChain.xml><?xml version="1.0" encoding="utf-8"?>
<calcChain xmlns="http://schemas.openxmlformats.org/spreadsheetml/2006/main">
  <c r="S27" i="14"/>
  <c r="O27"/>
  <c r="N27"/>
  <c r="K27"/>
  <c r="J27"/>
  <c r="C27"/>
  <c r="B27"/>
  <c r="S26"/>
  <c r="O26"/>
  <c r="N26"/>
  <c r="K26"/>
  <c r="J26"/>
  <c r="C26"/>
  <c r="Q23"/>
  <c r="R23"/>
  <c r="O23"/>
  <c r="P23"/>
  <c r="L23"/>
  <c r="M23"/>
  <c r="K23"/>
  <c r="J23"/>
  <c r="H23"/>
  <c r="F23"/>
  <c r="D23"/>
  <c r="D26"/>
  <c r="C23"/>
  <c r="T21"/>
  <c r="Q21"/>
  <c r="R21"/>
  <c r="P21"/>
  <c r="M21"/>
  <c r="L21"/>
  <c r="I21"/>
  <c r="H21"/>
  <c r="G21"/>
  <c r="F21"/>
  <c r="D21"/>
  <c r="E21"/>
  <c r="Q20"/>
  <c r="R20"/>
  <c r="P20"/>
  <c r="L20"/>
  <c r="T20"/>
  <c r="I20"/>
  <c r="H20"/>
  <c r="G20"/>
  <c r="F20"/>
  <c r="D20"/>
  <c r="E20"/>
  <c r="Q19"/>
  <c r="R19"/>
  <c r="P19"/>
  <c r="L19"/>
  <c r="T19"/>
  <c r="I19"/>
  <c r="H19"/>
  <c r="G19"/>
  <c r="F19"/>
  <c r="E19"/>
  <c r="D19"/>
  <c r="R18"/>
  <c r="Q18"/>
  <c r="P18"/>
  <c r="L18"/>
  <c r="T18"/>
  <c r="I18"/>
  <c r="H18"/>
  <c r="G18"/>
  <c r="F18"/>
  <c r="D18"/>
  <c r="E18"/>
  <c r="T17"/>
  <c r="Q17"/>
  <c r="R17"/>
  <c r="P17"/>
  <c r="M17"/>
  <c r="L17"/>
  <c r="I17"/>
  <c r="H17"/>
  <c r="G17"/>
  <c r="F17"/>
  <c r="D17"/>
  <c r="E17"/>
  <c r="Q16"/>
  <c r="R16"/>
  <c r="P16"/>
  <c r="L16"/>
  <c r="T16"/>
  <c r="I16"/>
  <c r="H16"/>
  <c r="G16"/>
  <c r="F16"/>
  <c r="D16"/>
  <c r="E16"/>
  <c r="Q15"/>
  <c r="R15"/>
  <c r="P15"/>
  <c r="L15"/>
  <c r="T15"/>
  <c r="I15"/>
  <c r="H15"/>
  <c r="G15"/>
  <c r="F15"/>
  <c r="E15"/>
  <c r="D15"/>
  <c r="R14"/>
  <c r="Q14"/>
  <c r="P14"/>
  <c r="L14"/>
  <c r="T14"/>
  <c r="I14"/>
  <c r="H14"/>
  <c r="G14"/>
  <c r="F14"/>
  <c r="F27"/>
  <c r="F26"/>
  <c r="D14"/>
  <c r="E14"/>
  <c r="T13"/>
  <c r="Q13"/>
  <c r="R13"/>
  <c r="P13"/>
  <c r="M13"/>
  <c r="L13"/>
  <c r="I13"/>
  <c r="H13"/>
  <c r="G13"/>
  <c r="F13"/>
  <c r="E13"/>
  <c r="D13"/>
  <c r="R12"/>
  <c r="Q12"/>
  <c r="P12"/>
  <c r="L12"/>
  <c r="T12"/>
  <c r="I12"/>
  <c r="H12"/>
  <c r="G12"/>
  <c r="F12"/>
  <c r="D12"/>
  <c r="E12"/>
  <c r="Q11"/>
  <c r="R11"/>
  <c r="P11"/>
  <c r="M11"/>
  <c r="U11"/>
  <c r="L11"/>
  <c r="I11"/>
  <c r="H11"/>
  <c r="G11"/>
  <c r="F11"/>
  <c r="E11"/>
  <c r="D11"/>
  <c r="R10"/>
  <c r="Q10"/>
  <c r="P10"/>
  <c r="L10"/>
  <c r="T10"/>
  <c r="I10"/>
  <c r="H10"/>
  <c r="G10"/>
  <c r="F10"/>
  <c r="D10"/>
  <c r="E10"/>
  <c r="T9"/>
  <c r="Q9"/>
  <c r="Q27"/>
  <c r="P9"/>
  <c r="P27"/>
  <c r="M9"/>
  <c r="L9"/>
  <c r="L27"/>
  <c r="I9"/>
  <c r="I27"/>
  <c r="H9"/>
  <c r="H27"/>
  <c r="G9"/>
  <c r="G27"/>
  <c r="F9"/>
  <c r="E9"/>
  <c r="E27"/>
  <c r="D9"/>
  <c r="D27"/>
  <c r="R8"/>
  <c r="Q8"/>
  <c r="P8"/>
  <c r="L8"/>
  <c r="T8"/>
  <c r="I8"/>
  <c r="I23"/>
  <c r="I26"/>
  <c r="H8"/>
  <c r="G8"/>
  <c r="G23"/>
  <c r="F8"/>
  <c r="D8"/>
  <c r="E8"/>
  <c r="E23"/>
  <c r="E26"/>
  <c r="B8"/>
  <c r="B23"/>
  <c r="B26"/>
  <c r="N30" i="13"/>
  <c r="N29"/>
  <c r="B27"/>
  <c r="D27"/>
  <c r="K25"/>
  <c r="J25"/>
  <c r="I25"/>
  <c r="G25"/>
  <c r="H25"/>
  <c r="F25"/>
  <c r="E25"/>
  <c r="D25"/>
  <c r="L25"/>
  <c r="M25"/>
  <c r="C25"/>
  <c r="I24"/>
  <c r="K24"/>
  <c r="E24"/>
  <c r="F24"/>
  <c r="D24"/>
  <c r="G24"/>
  <c r="H24"/>
  <c r="C24"/>
  <c r="D23"/>
  <c r="G23"/>
  <c r="H23"/>
  <c r="C23"/>
  <c r="G22"/>
  <c r="H22"/>
  <c r="D22"/>
  <c r="I22"/>
  <c r="C22"/>
  <c r="K21"/>
  <c r="J21"/>
  <c r="I21"/>
  <c r="G21"/>
  <c r="H21"/>
  <c r="F21"/>
  <c r="E21"/>
  <c r="D21"/>
  <c r="L21"/>
  <c r="M21"/>
  <c r="C21"/>
  <c r="I20"/>
  <c r="K20"/>
  <c r="E20"/>
  <c r="F20"/>
  <c r="D20"/>
  <c r="G20"/>
  <c r="H20"/>
  <c r="C20"/>
  <c r="D19"/>
  <c r="G19"/>
  <c r="H19"/>
  <c r="C19"/>
  <c r="G18"/>
  <c r="H18"/>
  <c r="D18"/>
  <c r="I18"/>
  <c r="C18"/>
  <c r="K17"/>
  <c r="J17"/>
  <c r="I17"/>
  <c r="G17"/>
  <c r="H17"/>
  <c r="F17"/>
  <c r="E17"/>
  <c r="D17"/>
  <c r="L17"/>
  <c r="M17"/>
  <c r="C17"/>
  <c r="I16"/>
  <c r="K16"/>
  <c r="E16"/>
  <c r="F16"/>
  <c r="D16"/>
  <c r="G16"/>
  <c r="H16"/>
  <c r="C16"/>
  <c r="D15"/>
  <c r="G15"/>
  <c r="H15"/>
  <c r="C15"/>
  <c r="G14"/>
  <c r="H14"/>
  <c r="D14"/>
  <c r="I14"/>
  <c r="C14"/>
  <c r="K13"/>
  <c r="J13"/>
  <c r="I13"/>
  <c r="G13"/>
  <c r="H13"/>
  <c r="H30"/>
  <c r="F13"/>
  <c r="E13"/>
  <c r="D13"/>
  <c r="L13"/>
  <c r="C13"/>
  <c r="I12"/>
  <c r="K12"/>
  <c r="E12"/>
  <c r="F12"/>
  <c r="D12"/>
  <c r="G12"/>
  <c r="H12"/>
  <c r="C12"/>
  <c r="B28" i="12"/>
  <c r="D28"/>
  <c r="K26"/>
  <c r="J26"/>
  <c r="I26"/>
  <c r="G26"/>
  <c r="H26"/>
  <c r="F26"/>
  <c r="E26"/>
  <c r="D26"/>
  <c r="M26"/>
  <c r="N26"/>
  <c r="C26"/>
  <c r="I25"/>
  <c r="K25"/>
  <c r="E25"/>
  <c r="F25"/>
  <c r="D25"/>
  <c r="G25"/>
  <c r="H25"/>
  <c r="C25"/>
  <c r="D24"/>
  <c r="G24"/>
  <c r="H24"/>
  <c r="C24"/>
  <c r="G23"/>
  <c r="H23"/>
  <c r="D23"/>
  <c r="I23"/>
  <c r="C23"/>
  <c r="K22"/>
  <c r="J22"/>
  <c r="I22"/>
  <c r="G22"/>
  <c r="H22"/>
  <c r="F22"/>
  <c r="E22"/>
  <c r="D22"/>
  <c r="M22"/>
  <c r="N22"/>
  <c r="C22"/>
  <c r="I21"/>
  <c r="K21"/>
  <c r="E21"/>
  <c r="F21"/>
  <c r="D21"/>
  <c r="G21"/>
  <c r="H21"/>
  <c r="C21"/>
  <c r="D20"/>
  <c r="G20"/>
  <c r="H20"/>
  <c r="C20"/>
  <c r="G19"/>
  <c r="H19"/>
  <c r="D19"/>
  <c r="I19"/>
  <c r="C19"/>
  <c r="K18"/>
  <c r="J18"/>
  <c r="I18"/>
  <c r="G18"/>
  <c r="H18"/>
  <c r="F18"/>
  <c r="E18"/>
  <c r="D18"/>
  <c r="M18"/>
  <c r="N18"/>
  <c r="C18"/>
  <c r="I17"/>
  <c r="K17"/>
  <c r="E17"/>
  <c r="F17"/>
  <c r="D17"/>
  <c r="G17"/>
  <c r="H17"/>
  <c r="C17"/>
  <c r="D16"/>
  <c r="G16"/>
  <c r="H16"/>
  <c r="C16"/>
  <c r="G15"/>
  <c r="H15"/>
  <c r="D15"/>
  <c r="I15"/>
  <c r="C15"/>
  <c r="K14"/>
  <c r="J14"/>
  <c r="I14"/>
  <c r="G14"/>
  <c r="H14"/>
  <c r="F14"/>
  <c r="E14"/>
  <c r="D14"/>
  <c r="M14"/>
  <c r="C14"/>
  <c r="I13"/>
  <c r="K13"/>
  <c r="E13"/>
  <c r="F13"/>
  <c r="D13"/>
  <c r="G13"/>
  <c r="H13"/>
  <c r="C13"/>
  <c r="Y31" i="10"/>
  <c r="Y30"/>
  <c r="AH28"/>
  <c r="AE28"/>
  <c r="AB28"/>
  <c r="Z28"/>
  <c r="V28"/>
  <c r="N28"/>
  <c r="J28"/>
  <c r="C28"/>
  <c r="D28"/>
  <c r="B28"/>
  <c r="O26"/>
  <c r="D26"/>
  <c r="E26"/>
  <c r="E25"/>
  <c r="G25"/>
  <c r="D25"/>
  <c r="D24"/>
  <c r="E24"/>
  <c r="D23"/>
  <c r="E23"/>
  <c r="G23"/>
  <c r="D22"/>
  <c r="E22"/>
  <c r="D21"/>
  <c r="E21"/>
  <c r="G21"/>
  <c r="D20"/>
  <c r="E20"/>
  <c r="E19"/>
  <c r="G19"/>
  <c r="D19"/>
  <c r="O18"/>
  <c r="O28"/>
  <c r="D18"/>
  <c r="E18"/>
  <c r="E17"/>
  <c r="G17"/>
  <c r="D17"/>
  <c r="D16"/>
  <c r="E16"/>
  <c r="D15"/>
  <c r="E15"/>
  <c r="D14"/>
  <c r="E14"/>
  <c r="E13"/>
  <c r="G13"/>
  <c r="D13"/>
  <c r="AG10"/>
  <c r="AD10"/>
  <c r="AG17"/>
  <c r="AI17"/>
  <c r="AD17"/>
  <c r="AF17"/>
  <c r="AG13"/>
  <c r="AI13"/>
  <c r="AD13"/>
  <c r="AF13"/>
  <c r="F15"/>
  <c r="G15"/>
  <c r="H15"/>
  <c r="F13"/>
  <c r="F17"/>
  <c r="T27" i="14"/>
  <c r="U13"/>
  <c r="U17"/>
  <c r="U21"/>
  <c r="U9"/>
  <c r="U27"/>
  <c r="G26"/>
  <c r="H26"/>
  <c r="P26"/>
  <c r="U23"/>
  <c r="M8"/>
  <c r="U8"/>
  <c r="R9"/>
  <c r="R27"/>
  <c r="R26"/>
  <c r="M12"/>
  <c r="U12"/>
  <c r="M16"/>
  <c r="U16"/>
  <c r="M20"/>
  <c r="U20"/>
  <c r="Q26"/>
  <c r="M27"/>
  <c r="M26"/>
  <c r="T11"/>
  <c r="M15"/>
  <c r="U15"/>
  <c r="M19"/>
  <c r="U19"/>
  <c r="T23"/>
  <c r="T26"/>
  <c r="L26"/>
  <c r="M10"/>
  <c r="U10"/>
  <c r="M14"/>
  <c r="U14"/>
  <c r="M18"/>
  <c r="U18"/>
  <c r="M13" i="13"/>
  <c r="J14"/>
  <c r="K14"/>
  <c r="J22"/>
  <c r="K22"/>
  <c r="L27"/>
  <c r="I27"/>
  <c r="E27"/>
  <c r="G27"/>
  <c r="J18"/>
  <c r="K18"/>
  <c r="J12"/>
  <c r="L14"/>
  <c r="M14"/>
  <c r="E15"/>
  <c r="F15"/>
  <c r="I15"/>
  <c r="J16"/>
  <c r="L18"/>
  <c r="M18"/>
  <c r="E19"/>
  <c r="F19"/>
  <c r="I19"/>
  <c r="J20"/>
  <c r="L22"/>
  <c r="M22"/>
  <c r="E23"/>
  <c r="F23"/>
  <c r="I23"/>
  <c r="J24"/>
  <c r="C27"/>
  <c r="L15"/>
  <c r="M15"/>
  <c r="L19"/>
  <c r="M19"/>
  <c r="L23"/>
  <c r="M23"/>
  <c r="L12"/>
  <c r="M12"/>
  <c r="L16"/>
  <c r="M16"/>
  <c r="L20"/>
  <c r="M20"/>
  <c r="L24"/>
  <c r="M24"/>
  <c r="G30"/>
  <c r="E14"/>
  <c r="F14"/>
  <c r="E18"/>
  <c r="F18"/>
  <c r="F30"/>
  <c r="E22"/>
  <c r="F22"/>
  <c r="J23" i="12"/>
  <c r="K23"/>
  <c r="M28"/>
  <c r="I28"/>
  <c r="E28"/>
  <c r="G28"/>
  <c r="J19"/>
  <c r="K19"/>
  <c r="N14"/>
  <c r="J15"/>
  <c r="K15"/>
  <c r="H31"/>
  <c r="J13"/>
  <c r="M15"/>
  <c r="N15"/>
  <c r="E16"/>
  <c r="F16"/>
  <c r="I16"/>
  <c r="J17"/>
  <c r="M19"/>
  <c r="N19"/>
  <c r="E20"/>
  <c r="F20"/>
  <c r="I20"/>
  <c r="J21"/>
  <c r="M23"/>
  <c r="N23"/>
  <c r="E24"/>
  <c r="F24"/>
  <c r="I24"/>
  <c r="J25"/>
  <c r="C28"/>
  <c r="M16"/>
  <c r="N16"/>
  <c r="M20"/>
  <c r="N20"/>
  <c r="M24"/>
  <c r="N24"/>
  <c r="M13"/>
  <c r="N13"/>
  <c r="M17"/>
  <c r="N17"/>
  <c r="M21"/>
  <c r="N21"/>
  <c r="M25"/>
  <c r="N25"/>
  <c r="G31"/>
  <c r="E15"/>
  <c r="F15"/>
  <c r="E19"/>
  <c r="F19"/>
  <c r="F31"/>
  <c r="E23"/>
  <c r="F23"/>
  <c r="AG21" i="10"/>
  <c r="AI21"/>
  <c r="AA21"/>
  <c r="AC21"/>
  <c r="M21"/>
  <c r="H21"/>
  <c r="U21"/>
  <c r="I21"/>
  <c r="AD21"/>
  <c r="AF21"/>
  <c r="AG23"/>
  <c r="AI23"/>
  <c r="AA23"/>
  <c r="AC23"/>
  <c r="M23"/>
  <c r="H23"/>
  <c r="U23"/>
  <c r="I23"/>
  <c r="AD23"/>
  <c r="AF23"/>
  <c r="F26"/>
  <c r="G26"/>
  <c r="F14"/>
  <c r="G14"/>
  <c r="F18"/>
  <c r="G18"/>
  <c r="F20"/>
  <c r="G20"/>
  <c r="AG25"/>
  <c r="AI25"/>
  <c r="AA25"/>
  <c r="AC25"/>
  <c r="M25"/>
  <c r="H25"/>
  <c r="U25"/>
  <c r="I25"/>
  <c r="AD25"/>
  <c r="AF25"/>
  <c r="AG19"/>
  <c r="AI19"/>
  <c r="AA19"/>
  <c r="AC19"/>
  <c r="M19"/>
  <c r="H19"/>
  <c r="U19"/>
  <c r="I19"/>
  <c r="AD19"/>
  <c r="AF19"/>
  <c r="F22"/>
  <c r="G22"/>
  <c r="E28"/>
  <c r="F16"/>
  <c r="G16"/>
  <c r="F24"/>
  <c r="G24"/>
  <c r="F19"/>
  <c r="F21"/>
  <c r="F23"/>
  <c r="F25"/>
  <c r="I13"/>
  <c r="U13"/>
  <c r="I17"/>
  <c r="U17"/>
  <c r="H13"/>
  <c r="M13"/>
  <c r="AA13"/>
  <c r="AC13"/>
  <c r="H17"/>
  <c r="M17"/>
  <c r="AA17"/>
  <c r="AC17"/>
  <c r="AG15"/>
  <c r="AI15"/>
  <c r="AD15"/>
  <c r="AF15"/>
  <c r="M15"/>
  <c r="P15"/>
  <c r="I15"/>
  <c r="L15"/>
  <c r="AA15"/>
  <c r="AC15"/>
  <c r="U15"/>
  <c r="W15"/>
  <c r="U26" i="14"/>
  <c r="F27" i="13"/>
  <c r="F29"/>
  <c r="G29"/>
  <c r="H27"/>
  <c r="H29"/>
  <c r="J23"/>
  <c r="K23"/>
  <c r="J19"/>
  <c r="J30"/>
  <c r="K19"/>
  <c r="J15"/>
  <c r="K15"/>
  <c r="M27"/>
  <c r="J27"/>
  <c r="J29"/>
  <c r="K27"/>
  <c r="M30"/>
  <c r="E30"/>
  <c r="E29"/>
  <c r="I30"/>
  <c r="I29"/>
  <c r="L30"/>
  <c r="L29"/>
  <c r="J24" i="12"/>
  <c r="K24"/>
  <c r="J20"/>
  <c r="J31"/>
  <c r="K20"/>
  <c r="K31"/>
  <c r="J16"/>
  <c r="K16"/>
  <c r="G30"/>
  <c r="H28"/>
  <c r="H30"/>
  <c r="M30"/>
  <c r="N28"/>
  <c r="N30"/>
  <c r="J28"/>
  <c r="K28"/>
  <c r="F28"/>
  <c r="F30"/>
  <c r="M31"/>
  <c r="E31"/>
  <c r="E30"/>
  <c r="I31"/>
  <c r="I30"/>
  <c r="N31"/>
  <c r="R15" i="10"/>
  <c r="S15"/>
  <c r="K15"/>
  <c r="U22"/>
  <c r="I22"/>
  <c r="AD22"/>
  <c r="AF22"/>
  <c r="AG22"/>
  <c r="AI22"/>
  <c r="AA22"/>
  <c r="AC22"/>
  <c r="M22"/>
  <c r="H22"/>
  <c r="X19"/>
  <c r="W19"/>
  <c r="U20"/>
  <c r="I20"/>
  <c r="AD20"/>
  <c r="AF20"/>
  <c r="AG20"/>
  <c r="AI20"/>
  <c r="AA20"/>
  <c r="AC20"/>
  <c r="M20"/>
  <c r="H20"/>
  <c r="AD14"/>
  <c r="AG14"/>
  <c r="AA14"/>
  <c r="M14"/>
  <c r="H14"/>
  <c r="U14"/>
  <c r="I14"/>
  <c r="R23"/>
  <c r="S23"/>
  <c r="P23"/>
  <c r="Q23"/>
  <c r="L21"/>
  <c r="K21"/>
  <c r="P13"/>
  <c r="Q13"/>
  <c r="R13"/>
  <c r="S13"/>
  <c r="U24"/>
  <c r="I24"/>
  <c r="AD24"/>
  <c r="AF24"/>
  <c r="AG24"/>
  <c r="AI24"/>
  <c r="AA24"/>
  <c r="AC24"/>
  <c r="M24"/>
  <c r="H24"/>
  <c r="F28"/>
  <c r="G28"/>
  <c r="L19"/>
  <c r="K19"/>
  <c r="X25"/>
  <c r="W25"/>
  <c r="R21"/>
  <c r="S21"/>
  <c r="P21"/>
  <c r="Q21"/>
  <c r="K17"/>
  <c r="L17"/>
  <c r="K13"/>
  <c r="L13"/>
  <c r="R19"/>
  <c r="S19"/>
  <c r="P19"/>
  <c r="Q19"/>
  <c r="L25"/>
  <c r="K25"/>
  <c r="U18"/>
  <c r="AD18"/>
  <c r="AF18"/>
  <c r="M18"/>
  <c r="H18"/>
  <c r="AG18"/>
  <c r="AI18"/>
  <c r="AA18"/>
  <c r="AC18"/>
  <c r="I18"/>
  <c r="AG26"/>
  <c r="AI26"/>
  <c r="AA26"/>
  <c r="AC26"/>
  <c r="I26"/>
  <c r="U26"/>
  <c r="AD26"/>
  <c r="AF26"/>
  <c r="M26"/>
  <c r="H26"/>
  <c r="X23"/>
  <c r="W23"/>
  <c r="P17"/>
  <c r="Q17"/>
  <c r="R17"/>
  <c r="S17"/>
  <c r="W17"/>
  <c r="X17"/>
  <c r="W13"/>
  <c r="X13"/>
  <c r="AD16"/>
  <c r="AF16"/>
  <c r="AG16"/>
  <c r="AI16"/>
  <c r="AA16"/>
  <c r="AC16"/>
  <c r="M16"/>
  <c r="H16"/>
  <c r="U16"/>
  <c r="I16"/>
  <c r="R25"/>
  <c r="S25"/>
  <c r="P25"/>
  <c r="Q25"/>
  <c r="L23"/>
  <c r="K23"/>
  <c r="X21"/>
  <c r="W21"/>
  <c r="X15"/>
  <c r="Q15"/>
  <c r="M29" i="13"/>
  <c r="K30" i="12"/>
  <c r="J30"/>
  <c r="Q16" i="10"/>
  <c r="R16"/>
  <c r="S16"/>
  <c r="P16"/>
  <c r="W26"/>
  <c r="X26"/>
  <c r="K18"/>
  <c r="L18"/>
  <c r="P18"/>
  <c r="Q18"/>
  <c r="R18"/>
  <c r="S18"/>
  <c r="AF14"/>
  <c r="AD31"/>
  <c r="W22"/>
  <c r="X22"/>
  <c r="AD28"/>
  <c r="U28"/>
  <c r="H28"/>
  <c r="AA28"/>
  <c r="M28"/>
  <c r="I28"/>
  <c r="AG28"/>
  <c r="W24"/>
  <c r="X24"/>
  <c r="W14"/>
  <c r="X14"/>
  <c r="U31"/>
  <c r="AG31"/>
  <c r="AI14"/>
  <c r="W20"/>
  <c r="X20"/>
  <c r="P22"/>
  <c r="Q22"/>
  <c r="R22"/>
  <c r="S22"/>
  <c r="K22"/>
  <c r="L22"/>
  <c r="W16"/>
  <c r="X16"/>
  <c r="P26"/>
  <c r="Q26"/>
  <c r="R26"/>
  <c r="S26"/>
  <c r="W18"/>
  <c r="X18"/>
  <c r="P24"/>
  <c r="Q24"/>
  <c r="R24"/>
  <c r="S24"/>
  <c r="K24"/>
  <c r="L24"/>
  <c r="K14"/>
  <c r="I31"/>
  <c r="L14"/>
  <c r="AA31"/>
  <c r="AC14"/>
  <c r="P20"/>
  <c r="Q20"/>
  <c r="R20"/>
  <c r="S20"/>
  <c r="K20"/>
  <c r="L20"/>
  <c r="K16"/>
  <c r="L16"/>
  <c r="K26"/>
  <c r="L26"/>
  <c r="Q14"/>
  <c r="R14"/>
  <c r="M31"/>
  <c r="P14"/>
  <c r="Q31"/>
  <c r="L31"/>
  <c r="AA30"/>
  <c r="AC28"/>
  <c r="R31"/>
  <c r="S14"/>
  <c r="M30"/>
  <c r="P28"/>
  <c r="Q28"/>
  <c r="Q30"/>
  <c r="R28"/>
  <c r="AF28"/>
  <c r="AD30"/>
  <c r="L28"/>
  <c r="I30"/>
  <c r="K28"/>
  <c r="W28"/>
  <c r="U30"/>
  <c r="X28"/>
  <c r="AG30"/>
  <c r="AI28"/>
  <c r="X31"/>
  <c r="L30"/>
  <c r="R30"/>
  <c r="S28"/>
  <c r="X30"/>
  <c r="G128" i="9"/>
  <c r="AK127"/>
  <c r="AL127"/>
  <c r="X127"/>
  <c r="AA127"/>
  <c r="AB127"/>
  <c r="N127"/>
  <c r="Q127"/>
  <c r="H127"/>
  <c r="AK126"/>
  <c r="AL126"/>
  <c r="X126"/>
  <c r="AA126"/>
  <c r="AB126"/>
  <c r="N126"/>
  <c r="Q126"/>
  <c r="H126"/>
  <c r="AK125"/>
  <c r="AL125"/>
  <c r="X125"/>
  <c r="AA125"/>
  <c r="AB125"/>
  <c r="N125"/>
  <c r="Q125"/>
  <c r="H125"/>
  <c r="AK124"/>
  <c r="AL124"/>
  <c r="X124"/>
  <c r="AA124"/>
  <c r="AB124"/>
  <c r="Q124"/>
  <c r="R124"/>
  <c r="N124"/>
  <c r="H124"/>
  <c r="AK123"/>
  <c r="AL123"/>
  <c r="X123"/>
  <c r="AA123"/>
  <c r="AB123"/>
  <c r="N123"/>
  <c r="Q123"/>
  <c r="H123"/>
  <c r="AK122"/>
  <c r="AL122"/>
  <c r="X122"/>
  <c r="AA122"/>
  <c r="AB122"/>
  <c r="N122"/>
  <c r="Q122"/>
  <c r="H122"/>
  <c r="AK121"/>
  <c r="AL121"/>
  <c r="X121"/>
  <c r="AA121"/>
  <c r="AB121"/>
  <c r="N121"/>
  <c r="Q121"/>
  <c r="H121"/>
  <c r="AK120"/>
  <c r="AL120"/>
  <c r="X120"/>
  <c r="AA120"/>
  <c r="AB120"/>
  <c r="Q120"/>
  <c r="R120"/>
  <c r="H120"/>
  <c r="AK119"/>
  <c r="AL119"/>
  <c r="X119"/>
  <c r="AA119"/>
  <c r="Q119"/>
  <c r="R119"/>
  <c r="H119"/>
  <c r="AK118"/>
  <c r="AL118"/>
  <c r="X118"/>
  <c r="AA118"/>
  <c r="AB118"/>
  <c r="N118"/>
  <c r="Q118"/>
  <c r="R118"/>
  <c r="H118"/>
  <c r="AK117"/>
  <c r="AL117"/>
  <c r="X117"/>
  <c r="AA117"/>
  <c r="Q117"/>
  <c r="R117"/>
  <c r="H117"/>
  <c r="AK116"/>
  <c r="AL116"/>
  <c r="AA116"/>
  <c r="AB116"/>
  <c r="N116"/>
  <c r="Q116"/>
  <c r="H116"/>
  <c r="AK115"/>
  <c r="AL115"/>
  <c r="AA115"/>
  <c r="Q115"/>
  <c r="R115"/>
  <c r="P115"/>
  <c r="H115"/>
  <c r="AK114"/>
  <c r="AB114"/>
  <c r="AA114"/>
  <c r="P114"/>
  <c r="Q114"/>
  <c r="AK112"/>
  <c r="X112"/>
  <c r="AA112"/>
  <c r="AB112"/>
  <c r="N112"/>
  <c r="Q112"/>
  <c r="H112"/>
  <c r="AK111"/>
  <c r="X111"/>
  <c r="AA111"/>
  <c r="AB111"/>
  <c r="N111"/>
  <c r="Q111"/>
  <c r="AK110"/>
  <c r="X110"/>
  <c r="AA110"/>
  <c r="AB110"/>
  <c r="N110"/>
  <c r="Q110"/>
  <c r="AK109"/>
  <c r="X109"/>
  <c r="AA109"/>
  <c r="AB109"/>
  <c r="N109"/>
  <c r="Q109"/>
  <c r="AK108"/>
  <c r="X108"/>
  <c r="AA108"/>
  <c r="AB108"/>
  <c r="N108"/>
  <c r="Q108"/>
  <c r="AK107"/>
  <c r="X107"/>
  <c r="AA107"/>
  <c r="AB107"/>
  <c r="N107"/>
  <c r="Q107"/>
  <c r="AK106"/>
  <c r="X106"/>
  <c r="AA106"/>
  <c r="AB106"/>
  <c r="N106"/>
  <c r="Q106"/>
  <c r="AK105"/>
  <c r="X105"/>
  <c r="AA105"/>
  <c r="AB105"/>
  <c r="N105"/>
  <c r="Q105"/>
  <c r="AK104"/>
  <c r="X104"/>
  <c r="AA104"/>
  <c r="AB104"/>
  <c r="N104"/>
  <c r="Q104"/>
  <c r="AK103"/>
  <c r="X103"/>
  <c r="AA103"/>
  <c r="AB103"/>
  <c r="N103"/>
  <c r="Q103"/>
  <c r="AK102"/>
  <c r="X102"/>
  <c r="AA102"/>
  <c r="AB102"/>
  <c r="N102"/>
  <c r="Q102"/>
  <c r="AK101"/>
  <c r="X101"/>
  <c r="AA101"/>
  <c r="AB101"/>
  <c r="N101"/>
  <c r="Q101"/>
  <c r="AK100"/>
  <c r="X100"/>
  <c r="AA100"/>
  <c r="AB100"/>
  <c r="N100"/>
  <c r="Q100"/>
  <c r="AK99"/>
  <c r="AA99"/>
  <c r="N99"/>
  <c r="Q99"/>
  <c r="G98"/>
  <c r="H98"/>
  <c r="AK97"/>
  <c r="X97"/>
  <c r="AA97"/>
  <c r="AB97"/>
  <c r="P97"/>
  <c r="N97"/>
  <c r="H97"/>
  <c r="AK96"/>
  <c r="X96"/>
  <c r="AA96"/>
  <c r="AB96"/>
  <c r="P96"/>
  <c r="N96"/>
  <c r="H96"/>
  <c r="AK95"/>
  <c r="X95"/>
  <c r="AA95"/>
  <c r="AB95"/>
  <c r="P95"/>
  <c r="N95"/>
  <c r="H95"/>
  <c r="AK94"/>
  <c r="X94"/>
  <c r="AA94"/>
  <c r="AB94"/>
  <c r="P94"/>
  <c r="N94"/>
  <c r="Q94"/>
  <c r="R94"/>
  <c r="H94"/>
  <c r="AK93"/>
  <c r="X93"/>
  <c r="AA93"/>
  <c r="AB93"/>
  <c r="P93"/>
  <c r="N93"/>
  <c r="H93"/>
  <c r="AK92"/>
  <c r="X92"/>
  <c r="AA92"/>
  <c r="AB92"/>
  <c r="P92"/>
  <c r="N92"/>
  <c r="H92"/>
  <c r="AK91"/>
  <c r="X91"/>
  <c r="AA91"/>
  <c r="AB91"/>
  <c r="P91"/>
  <c r="N91"/>
  <c r="H91"/>
  <c r="AK90"/>
  <c r="X90"/>
  <c r="AA90"/>
  <c r="AB90"/>
  <c r="P90"/>
  <c r="N90"/>
  <c r="H90"/>
  <c r="AK89"/>
  <c r="X89"/>
  <c r="AA89"/>
  <c r="AB89"/>
  <c r="P89"/>
  <c r="N89"/>
  <c r="H89"/>
  <c r="AK88"/>
  <c r="X88"/>
  <c r="AA88"/>
  <c r="AB88"/>
  <c r="P88"/>
  <c r="N88"/>
  <c r="H88"/>
  <c r="AK87"/>
  <c r="X87"/>
  <c r="AA87"/>
  <c r="AB87"/>
  <c r="P87"/>
  <c r="N87"/>
  <c r="H87"/>
  <c r="AK86"/>
  <c r="X86"/>
  <c r="AA86"/>
  <c r="AB86"/>
  <c r="P86"/>
  <c r="N86"/>
  <c r="Q86"/>
  <c r="R86"/>
  <c r="H86"/>
  <c r="AK85"/>
  <c r="X85"/>
  <c r="AA85"/>
  <c r="N85"/>
  <c r="Q85"/>
  <c r="R85"/>
  <c r="H85"/>
  <c r="AK84"/>
  <c r="AA84"/>
  <c r="P84"/>
  <c r="N84"/>
  <c r="H84"/>
  <c r="G83"/>
  <c r="H83"/>
  <c r="AK82"/>
  <c r="X82"/>
  <c r="AA82"/>
  <c r="AB82"/>
  <c r="P82"/>
  <c r="N82"/>
  <c r="Q82"/>
  <c r="R82"/>
  <c r="H82"/>
  <c r="AK81"/>
  <c r="X81"/>
  <c r="AA81"/>
  <c r="AB81"/>
  <c r="P81"/>
  <c r="N81"/>
  <c r="Q81"/>
  <c r="H81"/>
  <c r="AK80"/>
  <c r="X80"/>
  <c r="AA80"/>
  <c r="AB80"/>
  <c r="P80"/>
  <c r="N80"/>
  <c r="H80"/>
  <c r="AK79"/>
  <c r="X79"/>
  <c r="AA79"/>
  <c r="AB79"/>
  <c r="P79"/>
  <c r="N79"/>
  <c r="H79"/>
  <c r="AK78"/>
  <c r="X78"/>
  <c r="AA78"/>
  <c r="AB78"/>
  <c r="P78"/>
  <c r="N78"/>
  <c r="Q78"/>
  <c r="R78"/>
  <c r="H78"/>
  <c r="AK77"/>
  <c r="X77"/>
  <c r="AA77"/>
  <c r="AB77"/>
  <c r="P77"/>
  <c r="N77"/>
  <c r="H77"/>
  <c r="AK76"/>
  <c r="X76"/>
  <c r="AA76"/>
  <c r="AB76"/>
  <c r="Q76"/>
  <c r="R76"/>
  <c r="P76"/>
  <c r="N76"/>
  <c r="H76"/>
  <c r="AK75"/>
  <c r="X75"/>
  <c r="AA75"/>
  <c r="AB75"/>
  <c r="P75"/>
  <c r="N75"/>
  <c r="H75"/>
  <c r="AK74"/>
  <c r="X74"/>
  <c r="AA74"/>
  <c r="AB74"/>
  <c r="P74"/>
  <c r="N74"/>
  <c r="H74"/>
  <c r="AK73"/>
  <c r="X73"/>
  <c r="AA73"/>
  <c r="AB73"/>
  <c r="P73"/>
  <c r="N73"/>
  <c r="H73"/>
  <c r="AK72"/>
  <c r="X72"/>
  <c r="AA72"/>
  <c r="AB72"/>
  <c r="P72"/>
  <c r="N72"/>
  <c r="Q72"/>
  <c r="R72"/>
  <c r="H72"/>
  <c r="AK71"/>
  <c r="X71"/>
  <c r="AA71"/>
  <c r="AB71"/>
  <c r="P71"/>
  <c r="N71"/>
  <c r="H71"/>
  <c r="AK70"/>
  <c r="X70"/>
  <c r="AA70"/>
  <c r="AB70"/>
  <c r="N70"/>
  <c r="Q70"/>
  <c r="R70"/>
  <c r="H70"/>
  <c r="AK69"/>
  <c r="AA69"/>
  <c r="Q69"/>
  <c r="N69"/>
  <c r="H69"/>
  <c r="G64"/>
  <c r="H64"/>
  <c r="AK63"/>
  <c r="X63"/>
  <c r="AA63"/>
  <c r="AB63"/>
  <c r="P63"/>
  <c r="N63"/>
  <c r="H63"/>
  <c r="AK62"/>
  <c r="X62"/>
  <c r="AA62"/>
  <c r="AB62"/>
  <c r="P62"/>
  <c r="N62"/>
  <c r="H62"/>
  <c r="AK61"/>
  <c r="X61"/>
  <c r="AA61"/>
  <c r="AB61"/>
  <c r="P61"/>
  <c r="Q61"/>
  <c r="H61"/>
  <c r="AK60"/>
  <c r="X60"/>
  <c r="AA60"/>
  <c r="P60"/>
  <c r="Q60"/>
  <c r="R60"/>
  <c r="H60"/>
  <c r="AK59"/>
  <c r="X59"/>
  <c r="AA59"/>
  <c r="AB59"/>
  <c r="P59"/>
  <c r="N59"/>
  <c r="H59"/>
  <c r="AK58"/>
  <c r="X58"/>
  <c r="AA58"/>
  <c r="AB58"/>
  <c r="P58"/>
  <c r="N58"/>
  <c r="H58"/>
  <c r="AK57"/>
  <c r="X57"/>
  <c r="AA57"/>
  <c r="AB57"/>
  <c r="P57"/>
  <c r="N57"/>
  <c r="Q57"/>
  <c r="H57"/>
  <c r="AK56"/>
  <c r="X56"/>
  <c r="AA56"/>
  <c r="AB56"/>
  <c r="P56"/>
  <c r="N56"/>
  <c r="H56"/>
  <c r="AK55"/>
  <c r="X55"/>
  <c r="AA55"/>
  <c r="AB55"/>
  <c r="P55"/>
  <c r="N55"/>
  <c r="H55"/>
  <c r="AK54"/>
  <c r="X54"/>
  <c r="AA54"/>
  <c r="AB54"/>
  <c r="P54"/>
  <c r="N54"/>
  <c r="H54"/>
  <c r="AK53"/>
  <c r="X53"/>
  <c r="AA53"/>
  <c r="AB53"/>
  <c r="P53"/>
  <c r="N53"/>
  <c r="Q53"/>
  <c r="H53"/>
  <c r="AK52"/>
  <c r="X52"/>
  <c r="AA52"/>
  <c r="AB52"/>
  <c r="P52"/>
  <c r="N52"/>
  <c r="H52"/>
  <c r="AK51"/>
  <c r="X51"/>
  <c r="AA51"/>
  <c r="AB51"/>
  <c r="P51"/>
  <c r="N51"/>
  <c r="H51"/>
  <c r="AK50"/>
  <c r="AA50"/>
  <c r="X50"/>
  <c r="P50"/>
  <c r="N50"/>
  <c r="Q50"/>
  <c r="H50"/>
  <c r="G49"/>
  <c r="AK48"/>
  <c r="X48"/>
  <c r="AA48"/>
  <c r="AB48"/>
  <c r="P48"/>
  <c r="N48"/>
  <c r="H48"/>
  <c r="AK47"/>
  <c r="AA47"/>
  <c r="AB47"/>
  <c r="X47"/>
  <c r="P47"/>
  <c r="N47"/>
  <c r="Q47"/>
  <c r="H47"/>
  <c r="AK46"/>
  <c r="X46"/>
  <c r="AA46"/>
  <c r="AB46"/>
  <c r="P46"/>
  <c r="N46"/>
  <c r="H46"/>
  <c r="AK45"/>
  <c r="X45"/>
  <c r="AA45"/>
  <c r="AB45"/>
  <c r="P45"/>
  <c r="N45"/>
  <c r="H45"/>
  <c r="AK44"/>
  <c r="X44"/>
  <c r="AA44"/>
  <c r="AB44"/>
  <c r="P44"/>
  <c r="N44"/>
  <c r="Q44"/>
  <c r="H44"/>
  <c r="AK43"/>
  <c r="X43"/>
  <c r="AA43"/>
  <c r="AB43"/>
  <c r="P43"/>
  <c r="N43"/>
  <c r="H43"/>
  <c r="AK42"/>
  <c r="X42"/>
  <c r="AA42"/>
  <c r="AB42"/>
  <c r="P42"/>
  <c r="N42"/>
  <c r="H42"/>
  <c r="AK41"/>
  <c r="X41"/>
  <c r="AA41"/>
  <c r="AB41"/>
  <c r="Q41"/>
  <c r="P41"/>
  <c r="N41"/>
  <c r="H41"/>
  <c r="AK40"/>
  <c r="X40"/>
  <c r="AA40"/>
  <c r="AB40"/>
  <c r="P40"/>
  <c r="N40"/>
  <c r="H40"/>
  <c r="AK39"/>
  <c r="X39"/>
  <c r="AA39"/>
  <c r="AB39"/>
  <c r="P39"/>
  <c r="N39"/>
  <c r="H39"/>
  <c r="AK38"/>
  <c r="X38"/>
  <c r="AA38"/>
  <c r="AB38"/>
  <c r="P38"/>
  <c r="N38"/>
  <c r="H38"/>
  <c r="AK37"/>
  <c r="X37"/>
  <c r="AA37"/>
  <c r="AB37"/>
  <c r="P37"/>
  <c r="N37"/>
  <c r="H37"/>
  <c r="AK36"/>
  <c r="X36"/>
  <c r="AA36"/>
  <c r="AB36"/>
  <c r="P36"/>
  <c r="N36"/>
  <c r="Q36"/>
  <c r="H36"/>
  <c r="AK35"/>
  <c r="X35"/>
  <c r="AA35"/>
  <c r="P35"/>
  <c r="Q35"/>
  <c r="R35"/>
  <c r="N35"/>
  <c r="H35"/>
  <c r="G34"/>
  <c r="H34"/>
  <c r="AK33"/>
  <c r="AL33"/>
  <c r="X33"/>
  <c r="AA33"/>
  <c r="AB33"/>
  <c r="P33"/>
  <c r="N33"/>
  <c r="H33"/>
  <c r="AK32"/>
  <c r="AL32"/>
  <c r="X32"/>
  <c r="AA32"/>
  <c r="AB32"/>
  <c r="P32"/>
  <c r="N32"/>
  <c r="H32"/>
  <c r="AK31"/>
  <c r="AL31"/>
  <c r="X31"/>
  <c r="AA31"/>
  <c r="AB31"/>
  <c r="P31"/>
  <c r="N31"/>
  <c r="H31"/>
  <c r="AK30"/>
  <c r="AL30"/>
  <c r="X30"/>
  <c r="AA30"/>
  <c r="AB30"/>
  <c r="P30"/>
  <c r="N30"/>
  <c r="H30"/>
  <c r="AK29"/>
  <c r="AL29"/>
  <c r="X29"/>
  <c r="AA29"/>
  <c r="AB29"/>
  <c r="P29"/>
  <c r="N29"/>
  <c r="H29"/>
  <c r="AK28"/>
  <c r="AL28"/>
  <c r="X28"/>
  <c r="AA28"/>
  <c r="AB28"/>
  <c r="P28"/>
  <c r="N28"/>
  <c r="H28"/>
  <c r="AK27"/>
  <c r="AL27"/>
  <c r="X27"/>
  <c r="AA27"/>
  <c r="AB27"/>
  <c r="P27"/>
  <c r="N27"/>
  <c r="H27"/>
  <c r="AK26"/>
  <c r="AL26"/>
  <c r="X26"/>
  <c r="AA26"/>
  <c r="AB26"/>
  <c r="P26"/>
  <c r="N26"/>
  <c r="H26"/>
  <c r="AK25"/>
  <c r="AL25"/>
  <c r="X25"/>
  <c r="AA25"/>
  <c r="AB25"/>
  <c r="P25"/>
  <c r="N25"/>
  <c r="H25"/>
  <c r="AK24"/>
  <c r="AL24"/>
  <c r="X24"/>
  <c r="AA24"/>
  <c r="AB24"/>
  <c r="P24"/>
  <c r="N24"/>
  <c r="H24"/>
  <c r="AK23"/>
  <c r="AL23"/>
  <c r="X23"/>
  <c r="AA23"/>
  <c r="AB23"/>
  <c r="P23"/>
  <c r="N23"/>
  <c r="H23"/>
  <c r="AK22"/>
  <c r="AL22"/>
  <c r="X22"/>
  <c r="AA22"/>
  <c r="AB22"/>
  <c r="P22"/>
  <c r="N22"/>
  <c r="H22"/>
  <c r="AK21"/>
  <c r="AL21"/>
  <c r="X21"/>
  <c r="AA21"/>
  <c r="AB21"/>
  <c r="P21"/>
  <c r="N21"/>
  <c r="H21"/>
  <c r="AK20"/>
  <c r="AL20"/>
  <c r="X20"/>
  <c r="AA20"/>
  <c r="P20"/>
  <c r="N20"/>
  <c r="Q20"/>
  <c r="H20"/>
  <c r="G18"/>
  <c r="H19"/>
  <c r="AK17"/>
  <c r="AL17"/>
  <c r="X17"/>
  <c r="AA17"/>
  <c r="P17"/>
  <c r="N17"/>
  <c r="I17"/>
  <c r="H17"/>
  <c r="AK16"/>
  <c r="AL16"/>
  <c r="X16"/>
  <c r="AA16"/>
  <c r="P16"/>
  <c r="N16"/>
  <c r="I16"/>
  <c r="H16"/>
  <c r="AK15"/>
  <c r="AM15"/>
  <c r="X15"/>
  <c r="AA15"/>
  <c r="AB15"/>
  <c r="P15"/>
  <c r="N15"/>
  <c r="Q15"/>
  <c r="R15"/>
  <c r="I15"/>
  <c r="H15"/>
  <c r="AK14"/>
  <c r="AL14"/>
  <c r="X14"/>
  <c r="AA14"/>
  <c r="P14"/>
  <c r="N14"/>
  <c r="I14"/>
  <c r="H14"/>
  <c r="AK13"/>
  <c r="AL13"/>
  <c r="X13"/>
  <c r="AA13"/>
  <c r="P13"/>
  <c r="N13"/>
  <c r="I13"/>
  <c r="H13"/>
  <c r="AK12"/>
  <c r="AL12"/>
  <c r="X12"/>
  <c r="AA12"/>
  <c r="P12"/>
  <c r="N12"/>
  <c r="I12"/>
  <c r="H12"/>
  <c r="AM11"/>
  <c r="AL11"/>
  <c r="AK11"/>
  <c r="X11"/>
  <c r="AA11"/>
  <c r="AB11"/>
  <c r="Q11"/>
  <c r="R11"/>
  <c r="P11"/>
  <c r="N11"/>
  <c r="I11"/>
  <c r="H11"/>
  <c r="AM10"/>
  <c r="AK10"/>
  <c r="AL10"/>
  <c r="X10"/>
  <c r="AA10"/>
  <c r="P10"/>
  <c r="N10"/>
  <c r="I10"/>
  <c r="H10"/>
  <c r="AK9"/>
  <c r="AL9"/>
  <c r="X9"/>
  <c r="AA9"/>
  <c r="P9"/>
  <c r="N9"/>
  <c r="I9"/>
  <c r="H9"/>
  <c r="AK8"/>
  <c r="X8"/>
  <c r="AA8"/>
  <c r="P8"/>
  <c r="N8"/>
  <c r="I8"/>
  <c r="H8"/>
  <c r="AM7"/>
  <c r="AL7"/>
  <c r="AK7"/>
  <c r="X7"/>
  <c r="AA7"/>
  <c r="AB7"/>
  <c r="P7"/>
  <c r="N7"/>
  <c r="I7"/>
  <c r="H7"/>
  <c r="AK6"/>
  <c r="AL6"/>
  <c r="X6"/>
  <c r="AA6"/>
  <c r="P6"/>
  <c r="N6"/>
  <c r="I6"/>
  <c r="H6"/>
  <c r="AK5"/>
  <c r="AL5"/>
  <c r="X5"/>
  <c r="AA5"/>
  <c r="P5"/>
  <c r="N5"/>
  <c r="I5"/>
  <c r="H5"/>
  <c r="AK4"/>
  <c r="AL4"/>
  <c r="X4"/>
  <c r="AA4"/>
  <c r="P4"/>
  <c r="N4"/>
  <c r="I4"/>
  <c r="H4"/>
  <c r="F44" i="1"/>
  <c r="G44"/>
  <c r="H44"/>
  <c r="I44"/>
  <c r="J44"/>
  <c r="K44"/>
  <c r="L44"/>
  <c r="M44"/>
  <c r="N44"/>
  <c r="O44"/>
  <c r="P44"/>
  <c r="E44"/>
  <c r="B25" i="2"/>
  <c r="C25"/>
  <c r="D25"/>
  <c r="D23"/>
  <c r="R23"/>
  <c r="C23"/>
  <c r="C22"/>
  <c r="D22"/>
  <c r="D21"/>
  <c r="R21"/>
  <c r="C21"/>
  <c r="C20"/>
  <c r="D20"/>
  <c r="D19"/>
  <c r="R19"/>
  <c r="C19"/>
  <c r="C18"/>
  <c r="D18"/>
  <c r="D17"/>
  <c r="R17"/>
  <c r="C17"/>
  <c r="C16"/>
  <c r="D16"/>
  <c r="D15"/>
  <c r="R15"/>
  <c r="C15"/>
  <c r="C14"/>
  <c r="D14"/>
  <c r="D13"/>
  <c r="R13"/>
  <c r="C13"/>
  <c r="C12"/>
  <c r="D12"/>
  <c r="D11"/>
  <c r="R11"/>
  <c r="C11"/>
  <c r="C10"/>
  <c r="D10"/>
  <c r="L23" i="1"/>
  <c r="N13"/>
  <c r="L14"/>
  <c r="D14"/>
  <c r="E14"/>
  <c r="F14"/>
  <c r="G14"/>
  <c r="H14"/>
  <c r="I14"/>
  <c r="J14"/>
  <c r="K14"/>
  <c r="M14"/>
  <c r="N14"/>
  <c r="O14"/>
  <c r="P14"/>
  <c r="C14"/>
  <c r="D23"/>
  <c r="D33"/>
  <c r="E23"/>
  <c r="E33"/>
  <c r="F23"/>
  <c r="F33"/>
  <c r="G23"/>
  <c r="G33"/>
  <c r="H23"/>
  <c r="H33"/>
  <c r="I23"/>
  <c r="I33"/>
  <c r="J23"/>
  <c r="J33"/>
  <c r="K23"/>
  <c r="K33"/>
  <c r="L33"/>
  <c r="L35"/>
  <c r="M23"/>
  <c r="M33"/>
  <c r="M35"/>
  <c r="N23"/>
  <c r="N33"/>
  <c r="N35"/>
  <c r="O23"/>
  <c r="O33"/>
  <c r="O35"/>
  <c r="P23"/>
  <c r="P33"/>
  <c r="P35"/>
  <c r="C33"/>
  <c r="M13"/>
  <c r="L13"/>
  <c r="K13"/>
  <c r="D13"/>
  <c r="E13"/>
  <c r="F13"/>
  <c r="G13"/>
  <c r="H13"/>
  <c r="I13"/>
  <c r="J13"/>
  <c r="P13"/>
  <c r="C13"/>
  <c r="C23"/>
  <c r="C35"/>
  <c r="C44"/>
  <c r="S12" i="2"/>
  <c r="Q12"/>
  <c r="O12"/>
  <c r="M12"/>
  <c r="E12"/>
  <c r="R12"/>
  <c r="P12"/>
  <c r="N12"/>
  <c r="J12"/>
  <c r="H12"/>
  <c r="I12"/>
  <c r="F12"/>
  <c r="G12"/>
  <c r="S16"/>
  <c r="Q16"/>
  <c r="O16"/>
  <c r="M16"/>
  <c r="E16"/>
  <c r="R16"/>
  <c r="P16"/>
  <c r="N16"/>
  <c r="J16"/>
  <c r="H16"/>
  <c r="I16"/>
  <c r="F16"/>
  <c r="G16"/>
  <c r="S20"/>
  <c r="Q20"/>
  <c r="O20"/>
  <c r="M20"/>
  <c r="E20"/>
  <c r="R20"/>
  <c r="P20"/>
  <c r="N20"/>
  <c r="J20"/>
  <c r="H20"/>
  <c r="I20"/>
  <c r="F20"/>
  <c r="G20"/>
  <c r="R25"/>
  <c r="R27"/>
  <c r="P25"/>
  <c r="N25"/>
  <c r="J25"/>
  <c r="H25"/>
  <c r="F25"/>
  <c r="S25"/>
  <c r="Q25"/>
  <c r="O25"/>
  <c r="M25"/>
  <c r="E25"/>
  <c r="S10"/>
  <c r="Q10"/>
  <c r="O10"/>
  <c r="M10"/>
  <c r="E10"/>
  <c r="R10"/>
  <c r="P10"/>
  <c r="N10"/>
  <c r="J10"/>
  <c r="H10"/>
  <c r="I10"/>
  <c r="F10"/>
  <c r="G10"/>
  <c r="S14"/>
  <c r="Q14"/>
  <c r="O14"/>
  <c r="M14"/>
  <c r="E14"/>
  <c r="R14"/>
  <c r="P14"/>
  <c r="N14"/>
  <c r="J14"/>
  <c r="H14"/>
  <c r="I14"/>
  <c r="F14"/>
  <c r="G14"/>
  <c r="S18"/>
  <c r="Q18"/>
  <c r="O18"/>
  <c r="M18"/>
  <c r="E18"/>
  <c r="R18"/>
  <c r="P18"/>
  <c r="N18"/>
  <c r="J18"/>
  <c r="H18"/>
  <c r="I18"/>
  <c r="F18"/>
  <c r="G18"/>
  <c r="S22"/>
  <c r="Q22"/>
  <c r="O22"/>
  <c r="M22"/>
  <c r="E22"/>
  <c r="R22"/>
  <c r="P22"/>
  <c r="N22"/>
  <c r="J22"/>
  <c r="H22"/>
  <c r="I22"/>
  <c r="F22"/>
  <c r="G22"/>
  <c r="R28"/>
  <c r="E11"/>
  <c r="M11"/>
  <c r="O11"/>
  <c r="Q11"/>
  <c r="S11"/>
  <c r="E13"/>
  <c r="M13"/>
  <c r="O13"/>
  <c r="Q13"/>
  <c r="S13"/>
  <c r="E15"/>
  <c r="M15"/>
  <c r="O15"/>
  <c r="Q15"/>
  <c r="S15"/>
  <c r="E17"/>
  <c r="M17"/>
  <c r="O17"/>
  <c r="Q17"/>
  <c r="S17"/>
  <c r="E19"/>
  <c r="M19"/>
  <c r="O19"/>
  <c r="Q19"/>
  <c r="S19"/>
  <c r="E21"/>
  <c r="M21"/>
  <c r="O21"/>
  <c r="Q21"/>
  <c r="S21"/>
  <c r="E23"/>
  <c r="M23"/>
  <c r="O23"/>
  <c r="Q23"/>
  <c r="S23"/>
  <c r="F11"/>
  <c r="H11"/>
  <c r="J11"/>
  <c r="N11"/>
  <c r="P11"/>
  <c r="F13"/>
  <c r="G13"/>
  <c r="H13"/>
  <c r="I13"/>
  <c r="J13"/>
  <c r="N13"/>
  <c r="P13"/>
  <c r="F15"/>
  <c r="G15"/>
  <c r="H15"/>
  <c r="I15"/>
  <c r="J15"/>
  <c r="N15"/>
  <c r="P15"/>
  <c r="F17"/>
  <c r="G17"/>
  <c r="H17"/>
  <c r="I17"/>
  <c r="J17"/>
  <c r="N17"/>
  <c r="P17"/>
  <c r="F19"/>
  <c r="G19"/>
  <c r="H19"/>
  <c r="I19"/>
  <c r="J19"/>
  <c r="N19"/>
  <c r="P19"/>
  <c r="F21"/>
  <c r="G21"/>
  <c r="H21"/>
  <c r="I21"/>
  <c r="J21"/>
  <c r="N21"/>
  <c r="P21"/>
  <c r="F23"/>
  <c r="G23"/>
  <c r="H23"/>
  <c r="I23"/>
  <c r="J23"/>
  <c r="N23"/>
  <c r="P23"/>
  <c r="D35" i="1"/>
  <c r="D44"/>
  <c r="L21" i="2"/>
  <c r="K21"/>
  <c r="L13"/>
  <c r="K13"/>
  <c r="H28"/>
  <c r="I11"/>
  <c r="I28"/>
  <c r="L23"/>
  <c r="K23"/>
  <c r="L19"/>
  <c r="K19"/>
  <c r="L15"/>
  <c r="K15"/>
  <c r="J28"/>
  <c r="L11"/>
  <c r="K11"/>
  <c r="F28"/>
  <c r="F27"/>
  <c r="G11"/>
  <c r="G28"/>
  <c r="K18"/>
  <c r="L18"/>
  <c r="K10"/>
  <c r="L10"/>
  <c r="G25"/>
  <c r="G27"/>
  <c r="J27"/>
  <c r="L25"/>
  <c r="K25"/>
  <c r="K20"/>
  <c r="L20"/>
  <c r="K12"/>
  <c r="L12"/>
  <c r="O28"/>
  <c r="P28"/>
  <c r="P27"/>
  <c r="Q28"/>
  <c r="M28"/>
  <c r="M27"/>
  <c r="Q27"/>
  <c r="L17"/>
  <c r="K17"/>
  <c r="K22"/>
  <c r="L22"/>
  <c r="K14"/>
  <c r="L14"/>
  <c r="H27"/>
  <c r="I25"/>
  <c r="K16"/>
  <c r="L16"/>
  <c r="N28"/>
  <c r="S28"/>
  <c r="O27"/>
  <c r="S27"/>
  <c r="N27"/>
  <c r="L28"/>
  <c r="I27"/>
  <c r="L27"/>
  <c r="K28"/>
  <c r="K27"/>
  <c r="K35" i="1"/>
  <c r="I35"/>
  <c r="G35"/>
  <c r="E35"/>
  <c r="J35"/>
  <c r="H35"/>
  <c r="F35"/>
  <c r="Q37" i="9"/>
  <c r="R37"/>
  <c r="AL15"/>
  <c r="AP15"/>
  <c r="Q32"/>
  <c r="AO32"/>
  <c r="Q39"/>
  <c r="AO39"/>
  <c r="Q43"/>
  <c r="Q62"/>
  <c r="AO62"/>
  <c r="Q74"/>
  <c r="R74"/>
  <c r="Q77"/>
  <c r="Q80"/>
  <c r="R80"/>
  <c r="Q84"/>
  <c r="Q88"/>
  <c r="R88"/>
  <c r="Q90"/>
  <c r="R90"/>
  <c r="Q93"/>
  <c r="Q96"/>
  <c r="R96"/>
  <c r="AO117"/>
  <c r="AK34"/>
  <c r="Q7"/>
  <c r="R7"/>
  <c r="AP7"/>
  <c r="I18"/>
  <c r="Q48"/>
  <c r="Q51"/>
  <c r="Q55"/>
  <c r="Q59"/>
  <c r="AO59"/>
  <c r="Q73"/>
  <c r="AO73"/>
  <c r="AK98"/>
  <c r="Q92"/>
  <c r="R92"/>
  <c r="Q9"/>
  <c r="AO9"/>
  <c r="H18"/>
  <c r="Q40"/>
  <c r="Q45"/>
  <c r="R45"/>
  <c r="AK83"/>
  <c r="Q91"/>
  <c r="R91"/>
  <c r="AO115"/>
  <c r="AO45"/>
  <c r="AO47"/>
  <c r="R47"/>
  <c r="AO50"/>
  <c r="R50"/>
  <c r="R39"/>
  <c r="AO43"/>
  <c r="R43"/>
  <c r="Q12"/>
  <c r="R12"/>
  <c r="AO41"/>
  <c r="AA64"/>
  <c r="Q8"/>
  <c r="AO8"/>
  <c r="Q14"/>
  <c r="AO14"/>
  <c r="AM14"/>
  <c r="AL34"/>
  <c r="Q22"/>
  <c r="Q24"/>
  <c r="AO24"/>
  <c r="Q26"/>
  <c r="AO26"/>
  <c r="Q28"/>
  <c r="R28"/>
  <c r="AP28"/>
  <c r="Q30"/>
  <c r="Q33"/>
  <c r="AO33"/>
  <c r="Q42"/>
  <c r="R42"/>
  <c r="Q52"/>
  <c r="AO52"/>
  <c r="Q54"/>
  <c r="R54"/>
  <c r="Q56"/>
  <c r="R56"/>
  <c r="Q58"/>
  <c r="AO58"/>
  <c r="Q63"/>
  <c r="AO63"/>
  <c r="Q71"/>
  <c r="Q79"/>
  <c r="Q5"/>
  <c r="R5"/>
  <c r="Q10"/>
  <c r="R10"/>
  <c r="Q17"/>
  <c r="S17"/>
  <c r="AK49"/>
  <c r="AK64"/>
  <c r="Q89"/>
  <c r="R89"/>
  <c r="Q97"/>
  <c r="R97"/>
  <c r="Q4"/>
  <c r="Q6"/>
  <c r="AO6"/>
  <c r="AM6"/>
  <c r="AK18"/>
  <c r="Q13"/>
  <c r="Q16"/>
  <c r="AO16"/>
  <c r="Q21"/>
  <c r="AO21"/>
  <c r="Q23"/>
  <c r="Q25"/>
  <c r="Q27"/>
  <c r="AO27"/>
  <c r="Q29"/>
  <c r="AO29"/>
  <c r="Q31"/>
  <c r="Q38"/>
  <c r="R41"/>
  <c r="Q46"/>
  <c r="AO46"/>
  <c r="AB50"/>
  <c r="Q75"/>
  <c r="Q87"/>
  <c r="AO87"/>
  <c r="Q95"/>
  <c r="AO95"/>
  <c r="AK113"/>
  <c r="AK128"/>
  <c r="AB8"/>
  <c r="AC8"/>
  <c r="AC10"/>
  <c r="AB10"/>
  <c r="AO12"/>
  <c r="S12"/>
  <c r="AC17"/>
  <c r="AB17"/>
  <c r="R36"/>
  <c r="AO36"/>
  <c r="R40"/>
  <c r="AO40"/>
  <c r="AO48"/>
  <c r="R48"/>
  <c r="AO51"/>
  <c r="R51"/>
  <c r="AO53"/>
  <c r="R53"/>
  <c r="AO55"/>
  <c r="R55"/>
  <c r="AO57"/>
  <c r="R57"/>
  <c r="R59"/>
  <c r="AO60"/>
  <c r="AB60"/>
  <c r="R62"/>
  <c r="R77"/>
  <c r="AO77"/>
  <c r="R93"/>
  <c r="AO93"/>
  <c r="AO102"/>
  <c r="R102"/>
  <c r="AO106"/>
  <c r="R106"/>
  <c r="AO110"/>
  <c r="R110"/>
  <c r="R125"/>
  <c r="AP125"/>
  <c r="AO125"/>
  <c r="AO126"/>
  <c r="R126"/>
  <c r="AO37"/>
  <c r="AA113"/>
  <c r="AP124"/>
  <c r="AA18"/>
  <c r="AC4"/>
  <c r="AB4"/>
  <c r="AB6"/>
  <c r="AC6"/>
  <c r="R8"/>
  <c r="S8"/>
  <c r="AC13"/>
  <c r="AB13"/>
  <c r="S14"/>
  <c r="R14"/>
  <c r="Q34"/>
  <c r="AO20"/>
  <c r="R20"/>
  <c r="AO22"/>
  <c r="R22"/>
  <c r="AP22"/>
  <c r="R24"/>
  <c r="AP24"/>
  <c r="AO28"/>
  <c r="AO30"/>
  <c r="R30"/>
  <c r="AP30"/>
  <c r="R33"/>
  <c r="AP33"/>
  <c r="AO42"/>
  <c r="R52"/>
  <c r="AO54"/>
  <c r="AO56"/>
  <c r="R58"/>
  <c r="R61"/>
  <c r="AO61"/>
  <c r="R63"/>
  <c r="AO71"/>
  <c r="R79"/>
  <c r="AO79"/>
  <c r="AO84"/>
  <c r="R84"/>
  <c r="AO99"/>
  <c r="R99"/>
  <c r="Q113"/>
  <c r="AO103"/>
  <c r="R103"/>
  <c r="AO107"/>
  <c r="R107"/>
  <c r="AO111"/>
  <c r="R111"/>
  <c r="R112"/>
  <c r="AO112"/>
  <c r="AO123"/>
  <c r="R123"/>
  <c r="AP123"/>
  <c r="AP11"/>
  <c r="AO35"/>
  <c r="AA83"/>
  <c r="AA128"/>
  <c r="AP126"/>
  <c r="AC9"/>
  <c r="AB9"/>
  <c r="AO10"/>
  <c r="S10"/>
  <c r="AQ10"/>
  <c r="AB16"/>
  <c r="AC16"/>
  <c r="AO17"/>
  <c r="R17"/>
  <c r="AO44"/>
  <c r="R44"/>
  <c r="R73"/>
  <c r="R81"/>
  <c r="AO81"/>
  <c r="AO85"/>
  <c r="AB85"/>
  <c r="AO97"/>
  <c r="AO100"/>
  <c r="R100"/>
  <c r="AO104"/>
  <c r="R104"/>
  <c r="AO108"/>
  <c r="R108"/>
  <c r="Q128"/>
  <c r="R128"/>
  <c r="AO114"/>
  <c r="R116"/>
  <c r="AP116"/>
  <c r="AO116"/>
  <c r="AO119"/>
  <c r="AB119"/>
  <c r="AP119"/>
  <c r="R121"/>
  <c r="AO121"/>
  <c r="AO122"/>
  <c r="R122"/>
  <c r="AP122"/>
  <c r="AP120"/>
  <c r="S4"/>
  <c r="AO4"/>
  <c r="R4"/>
  <c r="AC5"/>
  <c r="AB5"/>
  <c r="S6"/>
  <c r="AQ6"/>
  <c r="AM19"/>
  <c r="AM18"/>
  <c r="AB12"/>
  <c r="AC12"/>
  <c r="AO13"/>
  <c r="S13"/>
  <c r="R13"/>
  <c r="AC14"/>
  <c r="AB14"/>
  <c r="AB20"/>
  <c r="AB34"/>
  <c r="AA34"/>
  <c r="AO23"/>
  <c r="R23"/>
  <c r="AP23"/>
  <c r="AO25"/>
  <c r="R25"/>
  <c r="AP25"/>
  <c r="R27"/>
  <c r="AP27"/>
  <c r="AO31"/>
  <c r="R31"/>
  <c r="AP31"/>
  <c r="AA49"/>
  <c r="AB35"/>
  <c r="AB49"/>
  <c r="R38"/>
  <c r="AO38"/>
  <c r="R75"/>
  <c r="AO75"/>
  <c r="AO101"/>
  <c r="R101"/>
  <c r="AO105"/>
  <c r="R105"/>
  <c r="AO109"/>
  <c r="R109"/>
  <c r="AO127"/>
  <c r="R127"/>
  <c r="AP127"/>
  <c r="AB64"/>
  <c r="AA98"/>
  <c r="AP118"/>
  <c r="AM5"/>
  <c r="AM9"/>
  <c r="AM13"/>
  <c r="AM17"/>
  <c r="Q49"/>
  <c r="AO49"/>
  <c r="AO70"/>
  <c r="AO72"/>
  <c r="AO74"/>
  <c r="AO76"/>
  <c r="AO78"/>
  <c r="AO80"/>
  <c r="AO82"/>
  <c r="AO86"/>
  <c r="AO88"/>
  <c r="AO90"/>
  <c r="AO92"/>
  <c r="AO94"/>
  <c r="AO96"/>
  <c r="AP114"/>
  <c r="AO118"/>
  <c r="AO120"/>
  <c r="AO124"/>
  <c r="H128"/>
  <c r="S7"/>
  <c r="AC7"/>
  <c r="AO7"/>
  <c r="AM8"/>
  <c r="S11"/>
  <c r="AC11"/>
  <c r="AO11"/>
  <c r="AM12"/>
  <c r="S15"/>
  <c r="AC15"/>
  <c r="AO15"/>
  <c r="AM16"/>
  <c r="H49"/>
  <c r="R69"/>
  <c r="AO69"/>
  <c r="AB84"/>
  <c r="AB98"/>
  <c r="AB99"/>
  <c r="AB113"/>
  <c r="AL8"/>
  <c r="AL18"/>
  <c r="AP121"/>
  <c r="AL114"/>
  <c r="AL128"/>
  <c r="AB115"/>
  <c r="AP115"/>
  <c r="AB117"/>
  <c r="AP117"/>
  <c r="AB69"/>
  <c r="AB83"/>
  <c r="R95"/>
  <c r="R46"/>
  <c r="R49"/>
  <c r="S16"/>
  <c r="R6"/>
  <c r="AP6"/>
  <c r="AO89"/>
  <c r="AO91"/>
  <c r="R26"/>
  <c r="AP26"/>
  <c r="AQ8"/>
  <c r="S5"/>
  <c r="Q64"/>
  <c r="R32"/>
  <c r="AP32"/>
  <c r="R9"/>
  <c r="R21"/>
  <c r="AP21"/>
  <c r="R16"/>
  <c r="AP16"/>
  <c r="AQ13"/>
  <c r="AO5"/>
  <c r="S9"/>
  <c r="Q83"/>
  <c r="AO83"/>
  <c r="R29"/>
  <c r="AP29"/>
  <c r="AO34"/>
  <c r="Q18"/>
  <c r="AO18"/>
  <c r="AP5"/>
  <c r="Q98"/>
  <c r="AO98"/>
  <c r="AQ17"/>
  <c r="R87"/>
  <c r="R98"/>
  <c r="AP13"/>
  <c r="AP4"/>
  <c r="AP10"/>
  <c r="R71"/>
  <c r="R83"/>
  <c r="AQ14"/>
  <c r="S18"/>
  <c r="AQ16"/>
  <c r="AP17"/>
  <c r="R113"/>
  <c r="AP14"/>
  <c r="AO128"/>
  <c r="AB128"/>
  <c r="AP128"/>
  <c r="AP9"/>
  <c r="AC19"/>
  <c r="AC18"/>
  <c r="AQ15"/>
  <c r="AQ11"/>
  <c r="AQ7"/>
  <c r="AQ4"/>
  <c r="AO113"/>
  <c r="AP8"/>
  <c r="AQ5"/>
  <c r="AQ12"/>
  <c r="R34"/>
  <c r="AP34"/>
  <c r="AP20"/>
  <c r="AB18"/>
  <c r="AP12"/>
  <c r="AQ9"/>
  <c r="R64"/>
  <c r="AO64"/>
  <c r="R19"/>
  <c r="AQ19"/>
  <c r="R18"/>
  <c r="AP18"/>
  <c r="AQ18"/>
</calcChain>
</file>

<file path=xl/sharedStrings.xml><?xml version="1.0" encoding="utf-8"?>
<sst xmlns="http://schemas.openxmlformats.org/spreadsheetml/2006/main" count="2497" uniqueCount="356">
  <si>
    <t>VOC</t>
  </si>
  <si>
    <t>NOX</t>
  </si>
  <si>
    <t>CO</t>
  </si>
  <si>
    <t>SO2</t>
  </si>
  <si>
    <t xml:space="preserve">  FUEL TYPE</t>
  </si>
  <si>
    <t>TPY</t>
  </si>
  <si>
    <t>RESIDENTIAL</t>
  </si>
  <si>
    <t xml:space="preserve"> 1 BITUM.COAL</t>
  </si>
  <si>
    <t>COMMERCIAL/INSTITUTIONAL</t>
  </si>
  <si>
    <t>INDUSTRIAL</t>
  </si>
  <si>
    <t>WINT</t>
  </si>
  <si>
    <t xml:space="preserve"> 2 DISTIL.OIL</t>
  </si>
  <si>
    <t xml:space="preserve"> 3 NAT.GAS</t>
  </si>
  <si>
    <t>TOTAL RESIDENTIAL</t>
  </si>
  <si>
    <t>TOTAL COMM/INSTIT</t>
  </si>
  <si>
    <t>NH3</t>
  </si>
  <si>
    <t>SUM</t>
  </si>
  <si>
    <t>TOTAL INDUSTRIAL</t>
  </si>
  <si>
    <t>PM10-PRI</t>
  </si>
  <si>
    <t>PM10-FIL</t>
  </si>
  <si>
    <t>PM25-PRI</t>
  </si>
  <si>
    <t>PM25-FIL</t>
  </si>
  <si>
    <t>PM-CON</t>
  </si>
  <si>
    <t xml:space="preserve"> 4 KEROSENE</t>
  </si>
  <si>
    <t>5 LPG</t>
  </si>
  <si>
    <t>6 WOODBURN-Indoor</t>
  </si>
  <si>
    <t>7 WOODBURN-Outdoor</t>
  </si>
  <si>
    <t>TOTAL WOODBURN</t>
  </si>
  <si>
    <t xml:space="preserve"> 3 RESID.OIL</t>
  </si>
  <si>
    <t xml:space="preserve"> 4 NAT.GAS</t>
  </si>
  <si>
    <t xml:space="preserve"> 5 KEROSENE</t>
  </si>
  <si>
    <t xml:space="preserve"> 6 LPG</t>
  </si>
  <si>
    <t xml:space="preserve"> 7 WOOD &amp; W.PRODUCTS</t>
  </si>
  <si>
    <t>6 LPG</t>
  </si>
  <si>
    <t>7 WOOD PRODUCTS</t>
  </si>
  <si>
    <t>OPEN BURNING</t>
  </si>
  <si>
    <t>STRUCTURAL FIRES</t>
  </si>
  <si>
    <t>VEHICLE FIRES</t>
  </si>
  <si>
    <t>COMMERCIAL COOKING</t>
  </si>
  <si>
    <t>RESIDENTIAL CHAR GRILL</t>
  </si>
  <si>
    <t>TOTAL FUEL &amp; FIRES</t>
  </si>
  <si>
    <t>3.4-8</t>
  </si>
  <si>
    <t>TOTAL  FUEL COMBUST</t>
  </si>
  <si>
    <t>WILDFIRE - MA Estimate*</t>
  </si>
  <si>
    <t>OTHER COMBUSTION:</t>
  </si>
  <si>
    <t xml:space="preserve">    TABLE 3.4-2  SMALL STATIONARY FUEL COMBUSTION &amp; FIRE EMISSIONS 2011 -STATEWIDE</t>
  </si>
  <si>
    <t>* Combined MA Fire Marshall and EPA prescribed/wildfire estimates.</t>
  </si>
  <si>
    <t>ks/inv2011/Area/Section 3.4-2 Fuel-Combo-Residential Dec 4 2012</t>
  </si>
  <si>
    <t>SCC :</t>
  </si>
  <si>
    <t xml:space="preserve"> 21-04-004-000</t>
  </si>
  <si>
    <t>ERTAC: PM-FIL + PM-CON = PM-PRI</t>
  </si>
  <si>
    <t>Adj for: SO2 sulfur from 1.0% to 0.3%</t>
  </si>
  <si>
    <t xml:space="preserve">EIA 15,021 E3 BARRELS * 42 GAL = 630,882 KGAL     SSEIS = 1,194.34 K GAL  AREA NET = 629,687.66 KGAL </t>
  </si>
  <si>
    <t>ANNUAL</t>
  </si>
  <si>
    <t>SUMMER</t>
  </si>
  <si>
    <t>VOC TPY</t>
  </si>
  <si>
    <t>EF 142LB</t>
  </si>
  <si>
    <t>OCCUPIED</t>
  </si>
  <si>
    <t>COUNTY</t>
  </si>
  <si>
    <t>EM.EF</t>
  </si>
  <si>
    <t xml:space="preserve">VOC </t>
  </si>
  <si>
    <t>NOX TPY</t>
  </si>
  <si>
    <t>CO TPY</t>
  </si>
  <si>
    <t xml:space="preserve">CO </t>
  </si>
  <si>
    <t>* 0.3 sulf</t>
  </si>
  <si>
    <t>2.38 LB</t>
  </si>
  <si>
    <t>1.08 LB</t>
  </si>
  <si>
    <t>2.13 LB</t>
  </si>
  <si>
    <t>0.83 LB</t>
  </si>
  <si>
    <t>1.3 LB</t>
  </si>
  <si>
    <t>1.0 LB</t>
  </si>
  <si>
    <t xml:space="preserve"> ---------------------</t>
  </si>
  <si>
    <t xml:space="preserve">HOUSING </t>
  </si>
  <si>
    <t>ACTIVITY</t>
  </si>
  <si>
    <t>0.713 LB</t>
  </si>
  <si>
    <t>TPSD</t>
  </si>
  <si>
    <t>EM.FAC</t>
  </si>
  <si>
    <t>TPWD</t>
  </si>
  <si>
    <t xml:space="preserve"> /k.gall</t>
  </si>
  <si>
    <t>COUNTIES</t>
  </si>
  <si>
    <t xml:space="preserve"> UNITS</t>
  </si>
  <si>
    <t>%</t>
  </si>
  <si>
    <t>E3 GAL</t>
  </si>
  <si>
    <t>PER DAY</t>
  </si>
  <si>
    <t>T.GAL</t>
  </si>
  <si>
    <t xml:space="preserve"> * 0.09</t>
  </si>
  <si>
    <t>18 LB/TGAL</t>
  </si>
  <si>
    <t>5 LB/TGAL</t>
  </si>
  <si>
    <t>========</t>
  </si>
  <si>
    <t>=========</t>
  </si>
  <si>
    <t>====</t>
  </si>
  <si>
    <t>=======</t>
  </si>
  <si>
    <t xml:space="preserve">    ========</t>
  </si>
  <si>
    <t xml:space="preserve"> =====</t>
  </si>
  <si>
    <t xml:space="preserve">    =========</t>
  </si>
  <si>
    <t xml:space="preserve"> =======</t>
  </si>
  <si>
    <t xml:space="preserve"> ======</t>
  </si>
  <si>
    <t>BARNSTABLE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</si>
  <si>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</si>
  <si>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</si>
  <si>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</si>
  <si>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</si>
  <si>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</si>
  <si>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</si>
  <si>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</si>
  <si>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</si>
  <si>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</si>
  <si>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</si>
  <si>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</si>
  <si>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</si>
  <si>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</si>
  <si>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STATE</t>
  </si>
  <si>
    <t>E.MA</t>
  </si>
  <si>
    <t>W.MA</t>
  </si>
  <si>
    <t xml:space="preserve">Emission factors from EPA-ERTAC </t>
  </si>
  <si>
    <t>http://projects.pechan.com/EPA/Non-Point_Emission_Estimates/index.html#ResidentialHeating</t>
  </si>
  <si>
    <t>No residential residual oil in EIA - SSEIS 232 E3Gal residual counted as distillate.</t>
  </si>
  <si>
    <t xml:space="preserve"> 42.6 lb/k.gal</t>
  </si>
  <si>
    <t>3.4-7</t>
  </si>
  <si>
    <t>ks/inv2011/Area/Section 3.4-2 Fuel-Combo-Residential Mar 13, 2013</t>
  </si>
  <si>
    <t>NOx</t>
  </si>
  <si>
    <t>PM10 PRI</t>
  </si>
  <si>
    <t>PM25 PRI</t>
  </si>
  <si>
    <t>TOTAL</t>
  </si>
  <si>
    <t xml:space="preserve">  ======</t>
  </si>
  <si>
    <t>3.4-9</t>
  </si>
  <si>
    <t>ks/inv2011/Area/Section 3.4-2 Fuel Combo-Commercial-2011</t>
  </si>
  <si>
    <t>PM10 FIL</t>
  </si>
  <si>
    <t>PM25 FIL</t>
  </si>
  <si>
    <t>PM CON</t>
  </si>
  <si>
    <t xml:space="preserve"> --------</t>
  </si>
  <si>
    <t>EMA</t>
  </si>
  <si>
    <t>WMA</t>
  </si>
  <si>
    <t>3.4-10</t>
  </si>
  <si>
    <t>April 2 2013</t>
  </si>
  <si>
    <t>ks/inv2011/Area/Section 3.4-2 Fuel Combo-Industrial-2011</t>
  </si>
  <si>
    <t>3.4-11</t>
  </si>
  <si>
    <t>KS/INV-2011/ Area/ Section 3.4-2-Summary -Fuel Combustion 2011,  May 30 2013</t>
  </si>
  <si>
    <t xml:space="preserve">      TABLE 3.4-1</t>
  </si>
  <si>
    <t xml:space="preserve">      TABLE 3.4-6  EPA OPEN BURNING - LAND-CLEARING DEBRIS 2011</t>
  </si>
  <si>
    <t xml:space="preserve">      TABLE 3.4-7 EPA OPEN BURNING -MSW 2011</t>
  </si>
  <si>
    <t>TABLE 3.4-8  EPA OPEN BURNING - YARD WASTE - BRUSH 2011</t>
  </si>
  <si>
    <t>ks/inv2011/Area/Sec.3.4-6 EPA-OpenBurning Feb.27 2013</t>
  </si>
  <si>
    <t>FIPS State and County Code</t>
  </si>
  <si>
    <t>County Name</t>
  </si>
  <si>
    <t>Land Clearing Debris Burned Tons</t>
  </si>
  <si>
    <t>Pollutant Code</t>
  </si>
  <si>
    <t>Factor Numeric Value LB/TON</t>
  </si>
  <si>
    <t>Emissions Numeric Value TPY</t>
  </si>
  <si>
    <t>Emissions Numeric  TPSD 0.07/92</t>
  </si>
  <si>
    <t>MSW Burned -Tons</t>
  </si>
  <si>
    <t>Factor Value LB/TON</t>
  </si>
  <si>
    <t>Emissions TPSD 0.07/92</t>
  </si>
  <si>
    <t>FIPS County Code</t>
  </si>
  <si>
    <t>Brush Waste Burned - Tons</t>
  </si>
  <si>
    <t>Factor Numeric Value -lb/ton</t>
  </si>
  <si>
    <t>Emissions TPSD *0.07 /92 days</t>
  </si>
  <si>
    <t>Emissions TPWD *0.25 /90 days</t>
  </si>
  <si>
    <t>TOTAL OPEN BURNING TPY</t>
  </si>
  <si>
    <t>TOTAL OPEN BURNING TPSD</t>
  </si>
  <si>
    <t>25001</t>
  </si>
  <si>
    <t>Barnstable</t>
  </si>
  <si>
    <t>001</t>
  </si>
  <si>
    <t>25003</t>
  </si>
  <si>
    <t>Berkshire</t>
  </si>
  <si>
    <t>003</t>
  </si>
  <si>
    <t>25005</t>
  </si>
  <si>
    <t>Bristol</t>
  </si>
  <si>
    <t>005</t>
  </si>
  <si>
    <t>25007</t>
  </si>
  <si>
    <t>Dukes</t>
  </si>
  <si>
    <t>007</t>
  </si>
  <si>
    <t>25009</t>
  </si>
  <si>
    <t>Essex</t>
  </si>
  <si>
    <t>009</t>
  </si>
  <si>
    <t>25011</t>
  </si>
  <si>
    <t>Franklin</t>
  </si>
  <si>
    <t>011</t>
  </si>
  <si>
    <t>25013</t>
  </si>
  <si>
    <t>Hampden</t>
  </si>
  <si>
    <t>013</t>
  </si>
  <si>
    <t>25015</t>
  </si>
  <si>
    <t>Hampshire</t>
  </si>
  <si>
    <t>015</t>
  </si>
  <si>
    <t>25017</t>
  </si>
  <si>
    <t>Middlesex</t>
  </si>
  <si>
    <t>017</t>
  </si>
  <si>
    <t>25019</t>
  </si>
  <si>
    <t>Nantucket</t>
  </si>
  <si>
    <t>019</t>
  </si>
  <si>
    <t>25021</t>
  </si>
  <si>
    <t>Norfolk</t>
  </si>
  <si>
    <t>021</t>
  </si>
  <si>
    <t>25023</t>
  </si>
  <si>
    <t>Plymouth</t>
  </si>
  <si>
    <t>023</t>
  </si>
  <si>
    <t>25025</t>
  </si>
  <si>
    <t>Suffolk</t>
  </si>
  <si>
    <t>025</t>
  </si>
  <si>
    <t>25027</t>
  </si>
  <si>
    <t>Worcester</t>
  </si>
  <si>
    <t>027</t>
  </si>
  <si>
    <t>TPWD:</t>
  </si>
  <si>
    <t>3.4-12</t>
  </si>
  <si>
    <t>3.4-14</t>
  </si>
  <si>
    <t>3.4-16</t>
  </si>
  <si>
    <t>3.4-13</t>
  </si>
  <si>
    <t>3.4-15</t>
  </si>
  <si>
    <t>3.4-17</t>
  </si>
  <si>
    <t>TABLE 3.4-9  EPA OPEN BURNING - LEAF WASTE - 2011</t>
  </si>
  <si>
    <t>SCC: 26-10-000-500</t>
  </si>
  <si>
    <t>SCC: 26-10-030-000</t>
  </si>
  <si>
    <t>26-10-000-400</t>
  </si>
  <si>
    <t>26-10-000-100</t>
  </si>
  <si>
    <t>Emissions Numeric  TPWD 0.25/90</t>
  </si>
  <si>
    <t>Leaf Waste Burned Tons</t>
  </si>
  <si>
    <t>Factor Numeric Value lb/ton</t>
  </si>
  <si>
    <t>Emissions Numeric Value Tons</t>
  </si>
  <si>
    <t>TOTAL OPEN BURNING CO TPWD</t>
  </si>
  <si>
    <t>3.4-18</t>
  </si>
  <si>
    <t>3.4-19</t>
  </si>
  <si>
    <t>ks/2011Inv-Area-Section 3.4-11 Fuel Comb Fires-Cooking</t>
  </si>
  <si>
    <t>SCC 28-10-001-000</t>
  </si>
  <si>
    <t>Mar 21 2013</t>
  </si>
  <si>
    <t>EMISSION FACTORS:  (AP-42 T.13.1-1)  PM EF T.13.1-2</t>
  </si>
  <si>
    <t>EPA</t>
  </si>
  <si>
    <t xml:space="preserve">TPY </t>
  </si>
  <si>
    <t>#</t>
  </si>
  <si>
    <t>#Brush</t>
  </si>
  <si>
    <t>TOTAL #</t>
  </si>
  <si>
    <t>Percent</t>
  </si>
  <si>
    <t>PM10</t>
  </si>
  <si>
    <t>PM25</t>
  </si>
  <si>
    <t>EMISS</t>
  </si>
  <si>
    <t>Forest</t>
  </si>
  <si>
    <t>Fires</t>
  </si>
  <si>
    <t>Brush &amp;</t>
  </si>
  <si>
    <t>EMIS</t>
  </si>
  <si>
    <t>Acres</t>
  </si>
  <si>
    <t>&amp; Brush</t>
  </si>
  <si>
    <t>HECT</t>
  </si>
  <si>
    <t>296 KG</t>
  </si>
  <si>
    <t>1730 KG</t>
  </si>
  <si>
    <t>49 KG</t>
  </si>
  <si>
    <t>EF 210 KG</t>
  </si>
  <si>
    <t>Fires Acres</t>
  </si>
  <si>
    <t>* 0.4047</t>
  </si>
  <si>
    <t>SUMM</t>
  </si>
  <si>
    <t xml:space="preserve"> /92</t>
  </si>
  <si>
    <t xml:space="preserve"> /90</t>
  </si>
  <si>
    <t>/HECT</t>
  </si>
  <si>
    <t xml:space="preserve"> /HECT</t>
  </si>
  <si>
    <t>==========</t>
  </si>
  <si>
    <t xml:space="preserve"> ========</t>
  </si>
  <si>
    <t xml:space="preserve">   ========</t>
  </si>
  <si>
    <t xml:space="preserve"> =========</t>
  </si>
  <si>
    <t xml:space="preserve"> ====</t>
  </si>
  <si>
    <t xml:space="preserve">* MassDEP supplemented EPA'S WEBFIRE Model emissions with state Fire Marshall 2011 data. </t>
  </si>
  <si>
    <t>EPA reported wildfires as 'Event Emissions' for 2011.</t>
  </si>
  <si>
    <t>FIRE</t>
  </si>
  <si>
    <t>MARSH</t>
  </si>
  <si>
    <t xml:space="preserve">      MA DATA FROM FIRE MARSHAL'S OFFICE</t>
  </si>
  <si>
    <t xml:space="preserve">From </t>
  </si>
  <si>
    <t>Acres to</t>
  </si>
  <si>
    <t>ESTIM</t>
  </si>
  <si>
    <t>W.FIRE</t>
  </si>
  <si>
    <t>0 KG</t>
  </si>
  <si>
    <t>STRUCTURAL FIRE  EMISSIONS 2011</t>
  </si>
  <si>
    <t>SCC 28-10-030-000</t>
  </si>
  <si>
    <t>Loading factor of 1.15 tons per fire.</t>
  </si>
  <si>
    <t>Dec 17 2012</t>
  </si>
  <si>
    <t>EIIP T.18.4-1</t>
  </si>
  <si>
    <t>STRUCT</t>
  </si>
  <si>
    <t>FUEL</t>
  </si>
  <si>
    <t>FIRES</t>
  </si>
  <si>
    <t>LOAD</t>
  </si>
  <si>
    <t>EMISSION</t>
  </si>
  <si>
    <t>SUM Day</t>
  </si>
  <si>
    <t>1.15Ton/Fire</t>
  </si>
  <si>
    <t>EF 11LB</t>
  </si>
  <si>
    <t>*0.208</t>
  </si>
  <si>
    <t xml:space="preserve"> 1.4LB/TON</t>
  </si>
  <si>
    <t>* 0.208</t>
  </si>
  <si>
    <t>60 LB/TON</t>
  </si>
  <si>
    <t>* .208</t>
  </si>
  <si>
    <t>* 0.294</t>
  </si>
  <si>
    <t>NO EmFac</t>
  </si>
  <si>
    <t>EF 10.8</t>
  </si>
  <si>
    <t>EF 1.8*0.96</t>
  </si>
  <si>
    <t>*0.208/92</t>
  </si>
  <si>
    <t>TON</t>
  </si>
  <si>
    <t xml:space="preserve">  /92</t>
  </si>
  <si>
    <t xml:space="preserve">  /90</t>
  </si>
  <si>
    <t>===========</t>
  </si>
  <si>
    <t xml:space="preserve">     ==========</t>
  </si>
  <si>
    <t xml:space="preserve">     =========</t>
  </si>
  <si>
    <t>TABLE 3.4-11</t>
  </si>
  <si>
    <t>TABLE 3.4-12</t>
  </si>
  <si>
    <t>VEHICLE  FIRES EMISSIONS 2011</t>
  </si>
  <si>
    <t>28-10-050-000</t>
  </si>
  <si>
    <t>VEHICLE</t>
  </si>
  <si>
    <t>TPD</t>
  </si>
  <si>
    <t>PM2.5</t>
  </si>
  <si>
    <t>500LB</t>
  </si>
  <si>
    <t>Sum Day</t>
  </si>
  <si>
    <t>EF 32LB</t>
  </si>
  <si>
    <t xml:space="preserve"> /365</t>
  </si>
  <si>
    <t xml:space="preserve"> 4LB/TON</t>
  </si>
  <si>
    <t>125 LB/TON</t>
  </si>
  <si>
    <t>*0.282</t>
  </si>
  <si>
    <t>*0.228</t>
  </si>
  <si>
    <t>100 LB/TON</t>
  </si>
  <si>
    <t>EF* 0.96</t>
  </si>
  <si>
    <t>*.282/92 Days</t>
  </si>
  <si>
    <t xml:space="preserve"> -TONS</t>
  </si>
  <si>
    <t>Days</t>
  </si>
  <si>
    <t xml:space="preserve"> /92 Days</t>
  </si>
  <si>
    <t xml:space="preserve"> /90 Days</t>
  </si>
  <si>
    <t>COMMERCIAL COOKING* &amp; RESIDENTIAL BACKYARD CHARCOAL GRILL EMISSIONS 2011</t>
  </si>
  <si>
    <t>COMMERCIAL COOKING    SCC 23-02-000-000</t>
  </si>
  <si>
    <t xml:space="preserve">    RESIDENTIAL BACKYARD CHARCOAL GRILLING</t>
  </si>
  <si>
    <t>NOx TPY</t>
  </si>
  <si>
    <t>NOx TPD</t>
  </si>
  <si>
    <t xml:space="preserve">CO TPD </t>
  </si>
  <si>
    <t xml:space="preserve">                                            PM10-PRI</t>
  </si>
  <si>
    <t>PM2.5-PRI</t>
  </si>
  <si>
    <t>PM2.5-FIL</t>
  </si>
  <si>
    <t>2011 Pechan'sComm. Cooking VOC-TPY</t>
  </si>
  <si>
    <t>2011 Pechan's Comm. Cooking VOC-TPSD</t>
  </si>
  <si>
    <t xml:space="preserve">2011 Population </t>
  </si>
  <si>
    <t xml:space="preserve">2011 Population -Summer Day *0.8/92 Days </t>
  </si>
  <si>
    <t>2011 Resident Backyard Charcoal VOC-TPY EF 0.1166 Per Cap</t>
  </si>
  <si>
    <t>2011 Resident Backyard Charcoal VOC-TPSD *0.8/92</t>
  </si>
  <si>
    <t>2011 TOTAL COMM &amp; RESID Cooking VOC TPY</t>
  </si>
  <si>
    <t>2011 TOTAL COMM &amp; RESID Cooking VOC TPSD</t>
  </si>
  <si>
    <t>EF/CAP</t>
  </si>
  <si>
    <t xml:space="preserve"> ---------</t>
  </si>
  <si>
    <t>* See Appendix 3.4-1 for detailed Commercial Cooking by categories as estimated by EH Pechan/ERTAC:</t>
  </si>
  <si>
    <t>1.Commercial Cooking - Frying Clamshell Griddle Frying</t>
  </si>
  <si>
    <t>2.Commercial Charbroiling - Conveyorized Charbroiling</t>
  </si>
  <si>
    <t>3.Commercial Charbroiling - Underfired Charbroiling</t>
  </si>
  <si>
    <t>4.Commercial Cooking - Deep Fat Frying</t>
  </si>
  <si>
    <t>5.Commercial Cooking - Flat Griddle Frying</t>
  </si>
  <si>
    <t xml:space="preserve">       TABLE 3.4-13</t>
  </si>
  <si>
    <t>3.4-20</t>
  </si>
  <si>
    <t>3.4-21</t>
  </si>
  <si>
    <t>TABLE 3.4-10    PRESCRIBED FIRES: FOREST/BRUSH FIRE EMISSIONS 2011*</t>
  </si>
  <si>
    <t>3.4-22</t>
  </si>
  <si>
    <t>3.4-23</t>
  </si>
  <si>
    <t>3.4-24</t>
  </si>
  <si>
    <t>Dec 6 2012 REVISED May 16 2014 (wood products)</t>
  </si>
  <si>
    <r>
      <t xml:space="preserve">   APPENDIX TABLE 3.1-3  </t>
    </r>
    <r>
      <rPr>
        <b/>
        <sz val="8"/>
        <rFont val="Arial Narrow"/>
        <family val="2"/>
      </rPr>
      <t xml:space="preserve"> RESIDENTIAL DISTILLATE OIL EMISSIONS 2011</t>
    </r>
  </si>
  <si>
    <r>
      <t xml:space="preserve">TABLE 3.4-10    PRESCRIBED FIRES: FOREST/BRUSH FIRE EMISSIONS 2011* </t>
    </r>
    <r>
      <rPr>
        <sz val="8"/>
        <rFont val="Arial Narrow"/>
        <family val="2"/>
      </rPr>
      <t>(Cont'd)</t>
    </r>
  </si>
  <si>
    <r>
      <t xml:space="preserve">            TABLE 3.4-5 (</t>
    </r>
    <r>
      <rPr>
        <sz val="8"/>
        <rFont val="Arial Narrow"/>
        <family val="2"/>
      </rPr>
      <t xml:space="preserve">APP  3.3) </t>
    </r>
    <r>
      <rPr>
        <b/>
        <sz val="8"/>
        <rFont val="Arial Narrow"/>
        <family val="2"/>
      </rPr>
      <t xml:space="preserve"> TOTAL 2011 INDUSTRIAL FUEL COMBUSTION EMISSIONS ANNUAL AND SEASONAL DAY</t>
    </r>
  </si>
  <si>
    <r>
      <t xml:space="preserve">     TABLE 3.4-4 </t>
    </r>
    <r>
      <rPr>
        <sz val="8"/>
        <rFont val="Arial Narrow"/>
        <family val="2"/>
      </rPr>
      <t xml:space="preserve"> (APP 3.4-2)</t>
    </r>
    <r>
      <rPr>
        <b/>
        <sz val="8"/>
        <rFont val="Arial Narrow"/>
        <family val="2"/>
      </rPr>
      <t xml:space="preserve"> TOTAL 2011 COMMERCIAL FUEL COMBUSTION EMISSIONS ANNUAL AND SEASONAL DAY</t>
    </r>
  </si>
  <si>
    <r>
      <rPr>
        <b/>
        <sz val="8"/>
        <rFont val="Arial Narrow"/>
        <family val="2"/>
      </rPr>
      <t xml:space="preserve">          TABLE 3.4-3</t>
    </r>
    <r>
      <rPr>
        <sz val="8"/>
        <rFont val="Arial Narrow"/>
        <family val="2"/>
      </rPr>
      <t xml:space="preserve"> (APP 3.1)  </t>
    </r>
    <r>
      <rPr>
        <b/>
        <sz val="8"/>
        <rFont val="Arial Narrow"/>
        <family val="2"/>
      </rPr>
      <t>TOTAL 2011 RESIDENTIAL FUEL ALL COMBUSTION EMISSIONS ANNUAL</t>
    </r>
    <r>
      <rPr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>AND SEASONAL DAY</t>
    </r>
  </si>
</sst>
</file>

<file path=xl/styles.xml><?xml version="1.0" encoding="utf-8"?>
<styleSheet xmlns="http://schemas.openxmlformats.org/spreadsheetml/2006/main">
  <numFmts count="17">
    <numFmt numFmtId="43" formatCode="_(* #,##0.00_);_(* \(#,##0.00\);_(* &quot;-&quot;??_);_(@_)"/>
    <numFmt numFmtId="164" formatCode="General_)"/>
    <numFmt numFmtId="165" formatCode="0.00_)"/>
    <numFmt numFmtId="166" formatCode="0.000_)"/>
    <numFmt numFmtId="167" formatCode="0.0_)"/>
    <numFmt numFmtId="168" formatCode="0_)"/>
    <numFmt numFmtId="169" formatCode="0.0"/>
    <numFmt numFmtId="170" formatCode="_(* #,##0.0_);_(* \(#,##0.0\);_(* &quot;-&quot;??_);_(@_)"/>
    <numFmt numFmtId="174" formatCode="_(* #,##0_);_(* \(#,##0\);_(* &quot;-&quot;??_);_(@_)"/>
    <numFmt numFmtId="175" formatCode="0.000"/>
    <numFmt numFmtId="176" formatCode="0.0%"/>
    <numFmt numFmtId="177" formatCode="0.0000_)"/>
    <numFmt numFmtId="178" formatCode="#,##0.000"/>
    <numFmt numFmtId="179" formatCode="#,##0.0"/>
    <numFmt numFmtId="180" formatCode="0.00000"/>
    <numFmt numFmtId="181" formatCode="0.000000"/>
    <numFmt numFmtId="182" formatCode="0.0000"/>
  </numFmts>
  <fonts count="8">
    <font>
      <sz val="10"/>
      <name val="Courie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u/>
      <sz val="8"/>
      <name val="Arial Narrow"/>
      <family val="2"/>
    </font>
    <font>
      <i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</borders>
  <cellStyleXfs count="6">
    <xf numFmtId="164" fontId="0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145">
    <xf numFmtId="164" fontId="0" fillId="0" borderId="0" xfId="0"/>
    <xf numFmtId="164" fontId="4" fillId="0" borderId="0" xfId="0" applyFont="1"/>
    <xf numFmtId="174" fontId="4" fillId="0" borderId="0" xfId="1" applyNumberFormat="1" applyFont="1" applyAlignment="1" applyProtection="1">
      <alignment horizontal="left"/>
    </xf>
    <xf numFmtId="164" fontId="5" fillId="0" borderId="0" xfId="0" applyFont="1"/>
    <xf numFmtId="164" fontId="4" fillId="0" borderId="0" xfId="0" applyNumberFormat="1" applyFont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164" fontId="4" fillId="0" borderId="0" xfId="0" applyFont="1" applyAlignment="1">
      <alignment horizontal="right"/>
    </xf>
    <xf numFmtId="164" fontId="4" fillId="0" borderId="0" xfId="0" applyFont="1" applyAlignment="1">
      <alignment horizontal="left"/>
    </xf>
    <xf numFmtId="164" fontId="5" fillId="0" borderId="0" xfId="0" applyFont="1" applyAlignment="1">
      <alignment horizontal="right"/>
    </xf>
    <xf numFmtId="164" fontId="4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right"/>
    </xf>
    <xf numFmtId="174" fontId="4" fillId="0" borderId="0" xfId="1" applyNumberFormat="1" applyFont="1"/>
    <xf numFmtId="176" fontId="4" fillId="0" borderId="0" xfId="5" applyNumberFormat="1" applyFont="1"/>
    <xf numFmtId="167" fontId="4" fillId="0" borderId="0" xfId="0" applyNumberFormat="1" applyFont="1" applyProtection="1"/>
    <xf numFmtId="165" fontId="4" fillId="0" borderId="0" xfId="0" applyNumberFormat="1" applyFont="1" applyProtection="1"/>
    <xf numFmtId="166" fontId="4" fillId="0" borderId="0" xfId="0" applyNumberFormat="1" applyFont="1" applyProtection="1"/>
    <xf numFmtId="174" fontId="5" fillId="0" borderId="0" xfId="1" applyNumberFormat="1" applyFont="1"/>
    <xf numFmtId="176" fontId="5" fillId="0" borderId="0" xfId="5" applyNumberFormat="1" applyFont="1"/>
    <xf numFmtId="167" fontId="5" fillId="0" borderId="0" xfId="0" applyNumberFormat="1" applyFont="1" applyProtection="1"/>
    <xf numFmtId="165" fontId="5" fillId="0" borderId="0" xfId="0" applyNumberFormat="1" applyFont="1" applyProtection="1"/>
    <xf numFmtId="166" fontId="5" fillId="0" borderId="0" xfId="0" applyNumberFormat="1" applyFont="1" applyProtection="1"/>
    <xf numFmtId="177" fontId="4" fillId="0" borderId="0" xfId="0" applyNumberFormat="1" applyFont="1"/>
    <xf numFmtId="166" fontId="4" fillId="0" borderId="0" xfId="0" applyNumberFormat="1" applyFont="1"/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 applyProtection="1">
      <alignment horizontal="left"/>
    </xf>
    <xf numFmtId="166" fontId="4" fillId="0" borderId="0" xfId="0" applyNumberFormat="1" applyFont="1" applyAlignment="1" applyProtection="1">
      <alignment horizontal="right"/>
    </xf>
    <xf numFmtId="2" fontId="4" fillId="0" borderId="0" xfId="0" applyNumberFormat="1" applyFont="1" applyAlignment="1" applyProtection="1">
      <alignment horizontal="right"/>
    </xf>
    <xf numFmtId="165" fontId="4" fillId="0" borderId="0" xfId="0" applyNumberFormat="1" applyFont="1" applyAlignment="1" applyProtection="1">
      <alignment horizontal="right"/>
    </xf>
    <xf numFmtId="164" fontId="4" fillId="0" borderId="0" xfId="0" applyNumberFormat="1" applyFont="1" applyProtection="1"/>
    <xf numFmtId="168" fontId="4" fillId="0" borderId="0" xfId="0" applyNumberFormat="1" applyFont="1" applyProtection="1"/>
    <xf numFmtId="167" fontId="4" fillId="0" borderId="0" xfId="0" applyNumberFormat="1" applyFont="1" applyAlignment="1" applyProtection="1">
      <alignment horizontal="right"/>
    </xf>
    <xf numFmtId="164" fontId="4" fillId="0" borderId="0" xfId="0" applyFont="1" applyAlignment="1" applyProtection="1">
      <alignment horizontal="left"/>
    </xf>
    <xf numFmtId="170" fontId="5" fillId="0" borderId="0" xfId="0" applyNumberFormat="1" applyFont="1"/>
    <xf numFmtId="164" fontId="5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right"/>
    </xf>
    <xf numFmtId="170" fontId="5" fillId="0" borderId="0" xfId="0" applyNumberFormat="1" applyFont="1" applyAlignment="1">
      <alignment horizontal="right"/>
    </xf>
    <xf numFmtId="170" fontId="5" fillId="0" borderId="0" xfId="0" applyNumberFormat="1" applyFont="1" applyAlignment="1" applyProtection="1">
      <alignment horizontal="right"/>
    </xf>
    <xf numFmtId="2" fontId="4" fillId="0" borderId="0" xfId="1" applyNumberFormat="1" applyFont="1" applyProtection="1"/>
    <xf numFmtId="2" fontId="4" fillId="0" borderId="0" xfId="0" applyNumberFormat="1" applyFont="1" applyProtection="1"/>
    <xf numFmtId="2" fontId="4" fillId="0" borderId="0" xfId="1" applyNumberFormat="1" applyFont="1"/>
    <xf numFmtId="2" fontId="4" fillId="0" borderId="0" xfId="0" applyNumberFormat="1" applyFont="1"/>
    <xf numFmtId="2" fontId="4" fillId="0" borderId="0" xfId="0" applyNumberFormat="1" applyFont="1" applyAlignment="1">
      <alignment horizontal="right"/>
    </xf>
    <xf numFmtId="164" fontId="6" fillId="0" borderId="0" xfId="0" applyFont="1"/>
    <xf numFmtId="164" fontId="6" fillId="0" borderId="0" xfId="0" applyFont="1" applyAlignment="1" applyProtection="1">
      <alignment horizontal="left"/>
    </xf>
    <xf numFmtId="2" fontId="6" fillId="0" borderId="0" xfId="0" applyNumberFormat="1" applyFont="1"/>
    <xf numFmtId="2" fontId="6" fillId="0" borderId="0" xfId="0" applyNumberFormat="1" applyFont="1" applyAlignment="1">
      <alignment horizontal="right"/>
    </xf>
    <xf numFmtId="2" fontId="5" fillId="0" borderId="0" xfId="1" applyNumberFormat="1" applyFont="1" applyProtection="1"/>
    <xf numFmtId="170" fontId="4" fillId="0" borderId="0" xfId="0" applyNumberFormat="1" applyFont="1"/>
    <xf numFmtId="2" fontId="6" fillId="0" borderId="0" xfId="1" applyNumberFormat="1" applyFont="1"/>
    <xf numFmtId="2" fontId="5" fillId="0" borderId="0" xfId="0" applyNumberFormat="1" applyFont="1" applyProtection="1"/>
    <xf numFmtId="2" fontId="6" fillId="0" borderId="0" xfId="1" applyNumberFormat="1" applyFont="1" applyProtection="1"/>
    <xf numFmtId="2" fontId="6" fillId="0" borderId="0" xfId="0" applyNumberFormat="1" applyFont="1" applyProtection="1"/>
    <xf numFmtId="43" fontId="5" fillId="0" borderId="0" xfId="0" applyNumberFormat="1" applyFont="1"/>
    <xf numFmtId="169" fontId="5" fillId="0" borderId="0" xfId="0" applyNumberFormat="1" applyFont="1"/>
    <xf numFmtId="169" fontId="4" fillId="0" borderId="0" xfId="0" applyNumberFormat="1" applyFont="1"/>
    <xf numFmtId="39" fontId="5" fillId="0" borderId="0" xfId="0" applyNumberFormat="1" applyFont="1" applyProtection="1"/>
    <xf numFmtId="165" fontId="5" fillId="0" borderId="0" xfId="0" applyNumberFormat="1" applyFont="1" applyAlignment="1" applyProtection="1">
      <alignment horizontal="right"/>
    </xf>
    <xf numFmtId="2" fontId="5" fillId="0" borderId="0" xfId="0" applyNumberFormat="1" applyFont="1"/>
    <xf numFmtId="0" fontId="4" fillId="0" borderId="0" xfId="0" applyNumberFormat="1" applyFont="1" applyFill="1"/>
    <xf numFmtId="0" fontId="7" fillId="0" borderId="0" xfId="0" applyNumberFormat="1" applyFont="1"/>
    <xf numFmtId="0" fontId="5" fillId="0" borderId="0" xfId="0" applyNumberFormat="1" applyFont="1"/>
    <xf numFmtId="0" fontId="4" fillId="0" borderId="0" xfId="0" applyNumberFormat="1" applyFont="1"/>
    <xf numFmtId="0" fontId="4" fillId="0" borderId="1" xfId="2" applyFont="1" applyFill="1" applyBorder="1" applyAlignment="1"/>
    <xf numFmtId="4" fontId="4" fillId="0" borderId="0" xfId="3" applyNumberFormat="1" applyFont="1"/>
    <xf numFmtId="0" fontId="4" fillId="0" borderId="0" xfId="3" applyFont="1" applyAlignment="1">
      <alignment horizontal="center"/>
    </xf>
    <xf numFmtId="0" fontId="4" fillId="0" borderId="0" xfId="3" applyFont="1"/>
    <xf numFmtId="179" fontId="4" fillId="0" borderId="0" xfId="3" applyNumberFormat="1" applyFont="1"/>
    <xf numFmtId="175" fontId="4" fillId="0" borderId="0" xfId="0" applyNumberFormat="1" applyFont="1"/>
    <xf numFmtId="4" fontId="4" fillId="0" borderId="0" xfId="0" applyNumberFormat="1" applyFont="1"/>
    <xf numFmtId="0" fontId="4" fillId="0" borderId="0" xfId="0" applyNumberFormat="1" applyFont="1" applyAlignment="1">
      <alignment horizontal="center"/>
    </xf>
    <xf numFmtId="179" fontId="4" fillId="0" borderId="0" xfId="0" applyNumberFormat="1" applyFont="1"/>
    <xf numFmtId="0" fontId="4" fillId="4" borderId="0" xfId="0" applyNumberFormat="1" applyFont="1" applyFill="1"/>
    <xf numFmtId="4" fontId="5" fillId="0" borderId="0" xfId="0" applyNumberFormat="1" applyFont="1"/>
    <xf numFmtId="178" fontId="5" fillId="0" borderId="0" xfId="0" applyNumberFormat="1" applyFont="1"/>
    <xf numFmtId="0" fontId="4" fillId="0" borderId="0" xfId="0" applyNumberFormat="1" applyFont="1" applyBorder="1" applyAlignment="1">
      <alignment horizontal="center"/>
    </xf>
    <xf numFmtId="0" fontId="4" fillId="0" borderId="0" xfId="2" applyFont="1" applyFill="1" applyBorder="1" applyAlignment="1"/>
    <xf numFmtId="179" fontId="5" fillId="0" borderId="0" xfId="0" applyNumberFormat="1" applyFont="1"/>
    <xf numFmtId="175" fontId="5" fillId="0" borderId="0" xfId="0" applyNumberFormat="1" applyFont="1"/>
    <xf numFmtId="179" fontId="5" fillId="0" borderId="0" xfId="0" applyNumberFormat="1" applyFont="1" applyAlignment="1">
      <alignment horizontal="right"/>
    </xf>
    <xf numFmtId="178" fontId="4" fillId="0" borderId="0" xfId="0" applyNumberFormat="1" applyFont="1"/>
    <xf numFmtId="0" fontId="4" fillId="0" borderId="0" xfId="2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5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left"/>
    </xf>
    <xf numFmtId="0" fontId="5" fillId="0" borderId="0" xfId="0" applyNumberFormat="1" applyFont="1" applyFill="1" applyAlignment="1">
      <alignment horizontal="right"/>
    </xf>
    <xf numFmtId="164" fontId="4" fillId="0" borderId="0" xfId="0" applyNumberFormat="1" applyFont="1"/>
    <xf numFmtId="0" fontId="5" fillId="0" borderId="0" xfId="0" applyNumberFormat="1" applyFont="1" applyAlignment="1">
      <alignment horizontal="right" wrapText="1"/>
    </xf>
    <xf numFmtId="2" fontId="5" fillId="0" borderId="0" xfId="0" applyNumberFormat="1" applyFont="1" applyAlignment="1">
      <alignment horizontal="right" wrapText="1"/>
    </xf>
    <xf numFmtId="175" fontId="5" fillId="0" borderId="0" xfId="0" applyNumberFormat="1" applyFont="1" applyAlignment="1">
      <alignment horizontal="right" wrapText="1"/>
    </xf>
    <xf numFmtId="180" fontId="5" fillId="0" borderId="0" xfId="0" applyNumberFormat="1" applyFont="1" applyAlignment="1">
      <alignment horizontal="right" wrapText="1"/>
    </xf>
    <xf numFmtId="181" fontId="5" fillId="0" borderId="0" xfId="0" applyNumberFormat="1" applyFont="1" applyAlignment="1">
      <alignment horizontal="right" wrapText="1"/>
    </xf>
    <xf numFmtId="182" fontId="5" fillId="0" borderId="0" xfId="0" applyNumberFormat="1" applyFont="1" applyAlignment="1">
      <alignment horizontal="right" wrapText="1"/>
    </xf>
    <xf numFmtId="0" fontId="5" fillId="2" borderId="0" xfId="0" applyNumberFormat="1" applyFont="1" applyFill="1" applyAlignment="1">
      <alignment horizontal="right" wrapText="1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 applyProtection="1">
      <alignment horizontal="left"/>
    </xf>
    <xf numFmtId="0" fontId="4" fillId="0" borderId="0" xfId="0" applyNumberFormat="1" applyFont="1" applyAlignment="1">
      <alignment horizontal="right" wrapText="1"/>
    </xf>
    <xf numFmtId="0" fontId="4" fillId="2" borderId="0" xfId="0" applyNumberFormat="1" applyFont="1" applyFill="1" applyAlignment="1">
      <alignment horizontal="right" wrapText="1"/>
    </xf>
    <xf numFmtId="0" fontId="4" fillId="0" borderId="1" xfId="4" applyFont="1" applyFill="1" applyBorder="1" applyAlignment="1">
      <alignment horizontal="left" wrapText="1"/>
    </xf>
    <xf numFmtId="43" fontId="4" fillId="0" borderId="0" xfId="0" applyNumberFormat="1" applyFont="1"/>
    <xf numFmtId="175" fontId="4" fillId="2" borderId="0" xfId="0" applyNumberFormat="1" applyFont="1" applyFill="1"/>
    <xf numFmtId="0" fontId="4" fillId="0" borderId="0" xfId="4" applyFont="1" applyFill="1" applyBorder="1" applyAlignment="1">
      <alignment horizontal="left" wrapText="1"/>
    </xf>
    <xf numFmtId="0" fontId="4" fillId="0" borderId="0" xfId="4" applyFont="1" applyFill="1" applyBorder="1" applyAlignment="1">
      <alignment horizontal="right" wrapText="1"/>
    </xf>
    <xf numFmtId="2" fontId="4" fillId="0" borderId="0" xfId="4" applyNumberFormat="1" applyFont="1" applyFill="1" applyBorder="1" applyAlignment="1">
      <alignment horizontal="right" wrapText="1"/>
    </xf>
    <xf numFmtId="1" fontId="4" fillId="0" borderId="0" xfId="0" applyNumberFormat="1" applyFont="1"/>
    <xf numFmtId="0" fontId="5" fillId="0" borderId="0" xfId="0" applyNumberFormat="1" applyFont="1" applyAlignment="1" applyProtection="1">
      <alignment horizontal="left"/>
    </xf>
    <xf numFmtId="0" fontId="4" fillId="0" borderId="0" xfId="0" applyNumberFormat="1" applyFont="1" applyAlignment="1" applyProtection="1">
      <alignment horizontal="right"/>
    </xf>
    <xf numFmtId="0" fontId="4" fillId="0" borderId="0" xfId="0" applyNumberFormat="1" applyFont="1" applyAlignment="1">
      <alignment horizontal="right"/>
    </xf>
    <xf numFmtId="174" fontId="4" fillId="0" borderId="1" xfId="1" applyNumberFormat="1" applyFont="1" applyFill="1" applyBorder="1" applyAlignment="1">
      <alignment horizontal="right" wrapText="1"/>
    </xf>
    <xf numFmtId="169" fontId="4" fillId="0" borderId="0" xfId="0" applyNumberFormat="1" applyFont="1" applyProtection="1"/>
    <xf numFmtId="177" fontId="4" fillId="0" borderId="0" xfId="0" applyNumberFormat="1" applyFont="1" applyProtection="1"/>
    <xf numFmtId="174" fontId="4" fillId="0" borderId="4" xfId="1" applyNumberFormat="1" applyFont="1" applyFill="1" applyBorder="1" applyAlignment="1">
      <alignment horizontal="right" wrapText="1"/>
    </xf>
    <xf numFmtId="1" fontId="4" fillId="0" borderId="0" xfId="0" applyNumberFormat="1" applyFont="1" applyProtection="1"/>
    <xf numFmtId="0" fontId="4" fillId="0" borderId="0" xfId="0" applyNumberFormat="1" applyFont="1" applyProtection="1"/>
    <xf numFmtId="174" fontId="4" fillId="0" borderId="0" xfId="1" applyNumberFormat="1" applyFont="1" applyBorder="1" applyAlignment="1">
      <alignment horizontal="center"/>
    </xf>
    <xf numFmtId="174" fontId="4" fillId="0" borderId="3" xfId="1" applyNumberFormat="1" applyFont="1" applyBorder="1" applyAlignment="1">
      <alignment horizontal="center"/>
    </xf>
    <xf numFmtId="164" fontId="5" fillId="0" borderId="0" xfId="0" applyNumberFormat="1" applyFont="1"/>
    <xf numFmtId="164" fontId="4" fillId="0" borderId="0" xfId="0" applyNumberFormat="1" applyFont="1" applyAlignment="1">
      <alignment horizontal="right"/>
    </xf>
    <xf numFmtId="170" fontId="4" fillId="0" borderId="0" xfId="1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right" wrapText="1"/>
    </xf>
    <xf numFmtId="176" fontId="4" fillId="0" borderId="0" xfId="5" applyNumberFormat="1" applyFont="1" applyAlignment="1" applyProtection="1">
      <alignment horizontal="right"/>
    </xf>
    <xf numFmtId="167" fontId="4" fillId="0" borderId="0" xfId="0" applyNumberFormat="1" applyFont="1"/>
    <xf numFmtId="170" fontId="4" fillId="0" borderId="3" xfId="1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right" wrapText="1"/>
    </xf>
    <xf numFmtId="164" fontId="5" fillId="0" borderId="0" xfId="0" applyNumberFormat="1" applyFont="1" applyAlignment="1">
      <alignment horizontal="right"/>
    </xf>
    <xf numFmtId="169" fontId="4" fillId="0" borderId="0" xfId="5" applyNumberFormat="1" applyFont="1" applyProtection="1"/>
    <xf numFmtId="167" fontId="5" fillId="0" borderId="0" xfId="0" applyNumberFormat="1" applyFont="1"/>
    <xf numFmtId="164" fontId="4" fillId="0" borderId="0" xfId="0" applyNumberFormat="1" applyFont="1" applyAlignment="1">
      <alignment horizontal="center"/>
    </xf>
    <xf numFmtId="0" fontId="5" fillId="3" borderId="2" xfId="2" applyFont="1" applyFill="1" applyBorder="1" applyAlignment="1">
      <alignment horizontal="left" wrapText="1"/>
    </xf>
    <xf numFmtId="0" fontId="5" fillId="3" borderId="2" xfId="2" applyFont="1" applyFill="1" applyBorder="1" applyAlignment="1">
      <alignment horizontal="right" wrapText="1"/>
    </xf>
    <xf numFmtId="4" fontId="5" fillId="3" borderId="2" xfId="2" applyNumberFormat="1" applyFont="1" applyFill="1" applyBorder="1" applyAlignment="1">
      <alignment horizontal="right" wrapText="1"/>
    </xf>
    <xf numFmtId="4" fontId="5" fillId="3" borderId="0" xfId="2" applyNumberFormat="1" applyFont="1" applyFill="1" applyBorder="1" applyAlignment="1">
      <alignment horizontal="right" wrapText="1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right" wrapText="1"/>
    </xf>
    <xf numFmtId="178" fontId="5" fillId="3" borderId="0" xfId="2" applyNumberFormat="1" applyFont="1" applyFill="1" applyBorder="1" applyAlignment="1">
      <alignment horizontal="right" wrapText="1"/>
    </xf>
    <xf numFmtId="0" fontId="5" fillId="5" borderId="0" xfId="0" applyNumberFormat="1" applyFont="1" applyFill="1" applyAlignment="1">
      <alignment horizontal="right" wrapText="1"/>
    </xf>
    <xf numFmtId="0" fontId="5" fillId="3" borderId="2" xfId="2" applyFont="1" applyFill="1" applyBorder="1" applyAlignment="1">
      <alignment horizontal="center" wrapText="1"/>
    </xf>
    <xf numFmtId="4" fontId="5" fillId="3" borderId="2" xfId="2" applyNumberFormat="1" applyFont="1" applyFill="1" applyBorder="1" applyAlignment="1">
      <alignment horizontal="center" wrapText="1"/>
    </xf>
    <xf numFmtId="178" fontId="5" fillId="3" borderId="2" xfId="2" applyNumberFormat="1" applyFont="1" applyFill="1" applyBorder="1" applyAlignment="1">
      <alignment horizontal="center" wrapText="1"/>
    </xf>
    <xf numFmtId="178" fontId="5" fillId="3" borderId="0" xfId="2" applyNumberFormat="1" applyFont="1" applyFill="1" applyBorder="1" applyAlignment="1">
      <alignment horizontal="center" wrapText="1"/>
    </xf>
    <xf numFmtId="0" fontId="4" fillId="4" borderId="0" xfId="3" applyFont="1" applyFill="1"/>
    <xf numFmtId="0" fontId="5" fillId="0" borderId="0" xfId="3" applyFont="1" applyAlignment="1">
      <alignment horizontal="right" wrapText="1"/>
    </xf>
    <xf numFmtId="0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</cellXfs>
  <cellStyles count="6">
    <cellStyle name="Comma" xfId="1" builtinId="3"/>
    <cellStyle name="Normal" xfId="0" builtinId="0"/>
    <cellStyle name="Normal_2008 Population" xfId="2"/>
    <cellStyle name="Normal_Open_Burning_Yard_Waste_Leaf_2610000100_CAP_Emissions" xfId="3"/>
    <cellStyle name="Normal_Sheet1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santlal\LOCALS~1\Temp\QZTEMP\open_burning_msw_2610030000_cap_emissions_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santlal\LOCALS~1\Temp\QZTEMP\open_burning_yard_waste_brush_2610000400_cap_emissions_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Tab Descriptions"/>
      <sheetName val="2010 Population"/>
      <sheetName val="County Urban-Rural Ratios"/>
      <sheetName val="Assumptions"/>
      <sheetName val="County-level MSW Burned"/>
      <sheetName val="Emission Factors"/>
      <sheetName val="Emis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01001</v>
          </cell>
          <cell r="B2" t="str">
            <v>01</v>
          </cell>
          <cell r="C2" t="str">
            <v>001</v>
          </cell>
          <cell r="D2" t="str">
            <v>Autauga</v>
          </cell>
          <cell r="E2" t="str">
            <v>County</v>
          </cell>
          <cell r="F2" t="str">
            <v>AL</v>
          </cell>
          <cell r="G2">
            <v>54571</v>
          </cell>
          <cell r="H2">
            <v>0.42002162320646497</v>
          </cell>
          <cell r="I2">
            <v>2276.2964343795638</v>
          </cell>
          <cell r="J2" t="str">
            <v>TONS</v>
          </cell>
        </row>
        <row r="3">
          <cell r="A3" t="str">
            <v>01003</v>
          </cell>
          <cell r="B3" t="str">
            <v>01</v>
          </cell>
          <cell r="C3" t="str">
            <v>003</v>
          </cell>
          <cell r="D3" t="str">
            <v>Baldwin</v>
          </cell>
          <cell r="E3" t="str">
            <v>County</v>
          </cell>
          <cell r="F3" t="str">
            <v>AL</v>
          </cell>
          <cell r="G3">
            <v>182265</v>
          </cell>
          <cell r="H3">
            <v>0.42279099113927521</v>
          </cell>
          <cell r="I3">
            <v>7652.8686895549572</v>
          </cell>
          <cell r="J3" t="str">
            <v>TONS</v>
          </cell>
        </row>
        <row r="4">
          <cell r="A4" t="str">
            <v>01005</v>
          </cell>
          <cell r="B4" t="str">
            <v>01</v>
          </cell>
          <cell r="C4" t="str">
            <v>005</v>
          </cell>
          <cell r="D4" t="str">
            <v>Barbour</v>
          </cell>
          <cell r="E4" t="str">
            <v>County</v>
          </cell>
          <cell r="F4" t="str">
            <v>AL</v>
          </cell>
          <cell r="G4">
            <v>27457</v>
          </cell>
          <cell r="H4">
            <v>0.67789634701533308</v>
          </cell>
          <cell r="I4">
            <v>1848.4667131934393</v>
          </cell>
          <cell r="J4" t="str">
            <v>TONS</v>
          </cell>
        </row>
        <row r="5">
          <cell r="A5" t="str">
            <v>01007</v>
          </cell>
          <cell r="B5" t="str">
            <v>01</v>
          </cell>
          <cell r="C5" t="str">
            <v>007</v>
          </cell>
          <cell r="D5" t="str">
            <v>Bibb</v>
          </cell>
          <cell r="E5" t="str">
            <v>County</v>
          </cell>
          <cell r="F5" t="str">
            <v>AL</v>
          </cell>
          <cell r="G5">
            <v>22915</v>
          </cell>
          <cell r="H5">
            <v>0.68352607462360904</v>
          </cell>
          <cell r="I5">
            <v>1555.5006784907775</v>
          </cell>
          <cell r="J5" t="str">
            <v>TONS</v>
          </cell>
        </row>
        <row r="6">
          <cell r="A6" t="str">
            <v>01009</v>
          </cell>
          <cell r="B6" t="str">
            <v>01</v>
          </cell>
          <cell r="C6" t="str">
            <v>009</v>
          </cell>
          <cell r="D6" t="str">
            <v>Blount</v>
          </cell>
          <cell r="E6" t="str">
            <v>County</v>
          </cell>
          <cell r="F6" t="str">
            <v>AL</v>
          </cell>
          <cell r="G6">
            <v>57322</v>
          </cell>
          <cell r="H6">
            <v>0.8995150204110115</v>
          </cell>
          <cell r="I6">
            <v>5120.6490445215759</v>
          </cell>
          <cell r="J6" t="str">
            <v>TONS</v>
          </cell>
        </row>
        <row r="7">
          <cell r="A7" t="str">
            <v>01011</v>
          </cell>
          <cell r="B7" t="str">
            <v>01</v>
          </cell>
          <cell r="C7" t="str">
            <v>011</v>
          </cell>
          <cell r="D7" t="str">
            <v>Bullock</v>
          </cell>
          <cell r="E7" t="str">
            <v>County</v>
          </cell>
          <cell r="F7" t="str">
            <v>AL</v>
          </cell>
          <cell r="G7">
            <v>10914</v>
          </cell>
          <cell r="H7">
            <v>0.51374381528312263</v>
          </cell>
          <cell r="I7">
            <v>556.83408697553386</v>
          </cell>
          <cell r="J7" t="str">
            <v>TONS</v>
          </cell>
        </row>
        <row r="8">
          <cell r="A8" t="str">
            <v>01013</v>
          </cell>
          <cell r="B8" t="str">
            <v>01</v>
          </cell>
          <cell r="C8" t="str">
            <v>013</v>
          </cell>
          <cell r="D8" t="str">
            <v>Butler</v>
          </cell>
          <cell r="E8" t="str">
            <v>County</v>
          </cell>
          <cell r="F8" t="str">
            <v>AL</v>
          </cell>
          <cell r="G8">
            <v>20947</v>
          </cell>
          <cell r="H8">
            <v>0.71232157349501124</v>
          </cell>
          <cell r="I8">
            <v>1481.8122724740399</v>
          </cell>
          <cell r="J8" t="str">
            <v>TONS</v>
          </cell>
        </row>
        <row r="9">
          <cell r="A9" t="str">
            <v>01015</v>
          </cell>
          <cell r="B9" t="str">
            <v>01</v>
          </cell>
          <cell r="C9" t="str">
            <v>015</v>
          </cell>
          <cell r="D9" t="str">
            <v>Calhoun</v>
          </cell>
          <cell r="E9" t="str">
            <v>County</v>
          </cell>
          <cell r="F9" t="str">
            <v>AL</v>
          </cell>
          <cell r="G9">
            <v>118572</v>
          </cell>
          <cell r="H9">
            <v>0.33696825557467192</v>
          </cell>
          <cell r="I9">
            <v>3967.9518361168998</v>
          </cell>
          <cell r="J9" t="str">
            <v>TONS</v>
          </cell>
        </row>
        <row r="10">
          <cell r="A10" t="str">
            <v>01017</v>
          </cell>
          <cell r="B10" t="str">
            <v>01</v>
          </cell>
          <cell r="C10" t="str">
            <v>017</v>
          </cell>
          <cell r="D10" t="str">
            <v>Chambers</v>
          </cell>
          <cell r="E10" t="str">
            <v>County</v>
          </cell>
          <cell r="F10" t="str">
            <v>AL</v>
          </cell>
          <cell r="G10">
            <v>34215</v>
          </cell>
          <cell r="H10">
            <v>0.49148034487797748</v>
          </cell>
          <cell r="I10">
            <v>1670.0057083254108</v>
          </cell>
          <cell r="J10" t="str">
            <v>TONS</v>
          </cell>
        </row>
        <row r="11">
          <cell r="A11" t="str">
            <v>01019</v>
          </cell>
          <cell r="B11" t="str">
            <v>01</v>
          </cell>
          <cell r="C11" t="str">
            <v>019</v>
          </cell>
          <cell r="D11" t="str">
            <v>Cherokee</v>
          </cell>
          <cell r="E11" t="str">
            <v>County</v>
          </cell>
          <cell r="F11" t="str">
            <v>AL</v>
          </cell>
          <cell r="G11">
            <v>25989</v>
          </cell>
          <cell r="H11">
            <v>0.85736273038593247</v>
          </cell>
          <cell r="I11">
            <v>2212.8370119473598</v>
          </cell>
          <cell r="J11" t="str">
            <v>TONS</v>
          </cell>
        </row>
        <row r="12">
          <cell r="A12" t="str">
            <v>01021</v>
          </cell>
          <cell r="B12" t="str">
            <v>01</v>
          </cell>
          <cell r="C12" t="str">
            <v>021</v>
          </cell>
          <cell r="D12" t="str">
            <v>Chilton</v>
          </cell>
          <cell r="E12" t="str">
            <v>County</v>
          </cell>
          <cell r="F12" t="str">
            <v>AL</v>
          </cell>
          <cell r="G12">
            <v>43643</v>
          </cell>
          <cell r="H12">
            <v>0.86744724239855187</v>
          </cell>
          <cell r="I12">
            <v>3759.697675177415</v>
          </cell>
          <cell r="J12" t="str">
            <v>TONS</v>
          </cell>
        </row>
        <row r="13">
          <cell r="A13" t="str">
            <v>01023</v>
          </cell>
          <cell r="B13" t="str">
            <v>01</v>
          </cell>
          <cell r="C13" t="str">
            <v>023</v>
          </cell>
          <cell r="D13" t="str">
            <v>Choctaw</v>
          </cell>
          <cell r="E13" t="str">
            <v>County</v>
          </cell>
          <cell r="F13" t="str">
            <v>AL</v>
          </cell>
          <cell r="G13">
            <v>13859</v>
          </cell>
          <cell r="H13">
            <v>1</v>
          </cell>
          <cell r="I13">
            <v>1376.3444999810815</v>
          </cell>
          <cell r="J13" t="str">
            <v>TONS</v>
          </cell>
        </row>
        <row r="14">
          <cell r="A14" t="str">
            <v>01025</v>
          </cell>
          <cell r="B14" t="str">
            <v>01</v>
          </cell>
          <cell r="C14" t="str">
            <v>025</v>
          </cell>
          <cell r="D14" t="str">
            <v>Clarke</v>
          </cell>
          <cell r="E14" t="str">
            <v>County</v>
          </cell>
          <cell r="F14" t="str">
            <v>AL</v>
          </cell>
          <cell r="G14">
            <v>25833</v>
          </cell>
          <cell r="H14">
            <v>0.75980335230132001</v>
          </cell>
          <cell r="I14">
            <v>1949.2668912352021</v>
          </cell>
          <cell r="J14" t="str">
            <v>TONS</v>
          </cell>
        </row>
        <row r="15">
          <cell r="A15" t="str">
            <v>01027</v>
          </cell>
          <cell r="B15" t="str">
            <v>01</v>
          </cell>
          <cell r="C15" t="str">
            <v>027</v>
          </cell>
          <cell r="D15" t="str">
            <v>Clay</v>
          </cell>
          <cell r="E15" t="str">
            <v>County</v>
          </cell>
          <cell r="F15" t="str">
            <v>AL</v>
          </cell>
          <cell r="G15">
            <v>13932</v>
          </cell>
          <cell r="H15">
            <v>1</v>
          </cell>
          <cell r="I15">
            <v>1383.5941679584696</v>
          </cell>
          <cell r="J15" t="str">
            <v>TONS</v>
          </cell>
        </row>
        <row r="16">
          <cell r="A16" t="str">
            <v>01029</v>
          </cell>
          <cell r="B16" t="str">
            <v>01</v>
          </cell>
          <cell r="C16" t="str">
            <v>029</v>
          </cell>
          <cell r="D16" t="str">
            <v>Cleburne</v>
          </cell>
          <cell r="E16" t="str">
            <v>County</v>
          </cell>
          <cell r="F16" t="str">
            <v>AL</v>
          </cell>
          <cell r="G16">
            <v>14972</v>
          </cell>
          <cell r="H16">
            <v>1</v>
          </cell>
          <cell r="I16">
            <v>1486.877109006188</v>
          </cell>
          <cell r="J16" t="str">
            <v>TONS</v>
          </cell>
        </row>
        <row r="17">
          <cell r="A17" t="str">
            <v>01031</v>
          </cell>
          <cell r="B17" t="str">
            <v>01</v>
          </cell>
          <cell r="C17" t="str">
            <v>031</v>
          </cell>
          <cell r="D17" t="str">
            <v>Coffee</v>
          </cell>
          <cell r="E17" t="str">
            <v>County</v>
          </cell>
          <cell r="F17" t="str">
            <v>AL</v>
          </cell>
          <cell r="G17">
            <v>49948</v>
          </cell>
          <cell r="H17">
            <v>0.4719508288620165</v>
          </cell>
          <cell r="I17">
            <v>2341.0468935748636</v>
          </cell>
          <cell r="J17" t="str">
            <v>TONS</v>
          </cell>
        </row>
        <row r="18">
          <cell r="A18" t="str">
            <v>01033</v>
          </cell>
          <cell r="B18" t="str">
            <v>01</v>
          </cell>
          <cell r="C18" t="str">
            <v>033</v>
          </cell>
          <cell r="D18" t="str">
            <v>Colbert</v>
          </cell>
          <cell r="E18" t="str">
            <v>County</v>
          </cell>
          <cell r="F18" t="str">
            <v>AL</v>
          </cell>
          <cell r="G18">
            <v>54428</v>
          </cell>
          <cell r="H18">
            <v>0.43894686558389062</v>
          </cell>
          <cell r="I18">
            <v>2372.6276390106082</v>
          </cell>
          <cell r="J18" t="str">
            <v>TONS</v>
          </cell>
        </row>
        <row r="19">
          <cell r="A19" t="str">
            <v>01035</v>
          </cell>
          <cell r="B19" t="str">
            <v>01</v>
          </cell>
          <cell r="C19" t="str">
            <v>035</v>
          </cell>
          <cell r="D19" t="str">
            <v>Conecuh</v>
          </cell>
          <cell r="E19" t="str">
            <v>County</v>
          </cell>
          <cell r="F19" t="str">
            <v>AL</v>
          </cell>
          <cell r="G19">
            <v>13228</v>
          </cell>
          <cell r="H19">
            <v>0.80949501058361051</v>
          </cell>
          <cell r="I19">
            <v>1063.4170507105434</v>
          </cell>
          <cell r="J19" t="str">
            <v>TONS</v>
          </cell>
        </row>
        <row r="20">
          <cell r="A20" t="str">
            <v>01037</v>
          </cell>
          <cell r="B20" t="str">
            <v>01</v>
          </cell>
          <cell r="C20" t="str">
            <v>037</v>
          </cell>
          <cell r="D20" t="str">
            <v>Coosa</v>
          </cell>
          <cell r="E20" t="str">
            <v>County</v>
          </cell>
          <cell r="F20" t="str">
            <v>AL</v>
          </cell>
          <cell r="G20">
            <v>11539</v>
          </cell>
          <cell r="H20">
            <v>1</v>
          </cell>
          <cell r="I20">
            <v>1145.9440930284798</v>
          </cell>
          <cell r="J20" t="str">
            <v>TONS</v>
          </cell>
        </row>
        <row r="21">
          <cell r="A21" t="str">
            <v>01039</v>
          </cell>
          <cell r="B21" t="str">
            <v>01</v>
          </cell>
          <cell r="C21" t="str">
            <v>039</v>
          </cell>
          <cell r="D21" t="str">
            <v>Covington</v>
          </cell>
          <cell r="E21" t="str">
            <v>County</v>
          </cell>
          <cell r="F21" t="str">
            <v>AL</v>
          </cell>
          <cell r="G21">
            <v>37765</v>
          </cell>
          <cell r="H21">
            <v>0.69651793989143385</v>
          </cell>
          <cell r="I21">
            <v>2612.2639243453618</v>
          </cell>
          <cell r="J21" t="str">
            <v>TONS</v>
          </cell>
        </row>
        <row r="22">
          <cell r="A22" t="str">
            <v>01041</v>
          </cell>
          <cell r="B22" t="str">
            <v>01</v>
          </cell>
          <cell r="C22" t="str">
            <v>041</v>
          </cell>
          <cell r="D22" t="str">
            <v>Crenshaw</v>
          </cell>
          <cell r="E22" t="str">
            <v>County</v>
          </cell>
          <cell r="F22" t="str">
            <v>AL</v>
          </cell>
          <cell r="G22">
            <v>13906</v>
          </cell>
          <cell r="H22">
            <v>1</v>
          </cell>
          <cell r="I22">
            <v>1381.0120944322764</v>
          </cell>
          <cell r="J22" t="str">
            <v>TONS</v>
          </cell>
        </row>
        <row r="23">
          <cell r="A23" t="str">
            <v>01043</v>
          </cell>
          <cell r="B23" t="str">
            <v>01</v>
          </cell>
          <cell r="C23" t="str">
            <v>043</v>
          </cell>
          <cell r="D23" t="str">
            <v>Cullman</v>
          </cell>
          <cell r="E23" t="str">
            <v>County</v>
          </cell>
          <cell r="F23" t="str">
            <v>AL</v>
          </cell>
          <cell r="G23">
            <v>80406</v>
          </cell>
          <cell r="H23">
            <v>0.73239559236872875</v>
          </cell>
          <cell r="I23">
            <v>5848.2972263067977</v>
          </cell>
          <cell r="J23" t="str">
            <v>TONS</v>
          </cell>
        </row>
        <row r="24">
          <cell r="A24" t="str">
            <v>01045</v>
          </cell>
          <cell r="B24" t="str">
            <v>01</v>
          </cell>
          <cell r="C24" t="str">
            <v>045</v>
          </cell>
          <cell r="D24" t="str">
            <v>Dale</v>
          </cell>
          <cell r="E24" t="str">
            <v>County</v>
          </cell>
          <cell r="F24" t="str">
            <v>AL</v>
          </cell>
          <cell r="G24">
            <v>50251</v>
          </cell>
          <cell r="H24">
            <v>0.50888539531551613</v>
          </cell>
          <cell r="I24">
            <v>2539.5686235310063</v>
          </cell>
          <cell r="J24" t="str">
            <v>TONS</v>
          </cell>
        </row>
        <row r="25">
          <cell r="A25" t="str">
            <v>01047</v>
          </cell>
          <cell r="B25" t="str">
            <v>01</v>
          </cell>
          <cell r="C25" t="str">
            <v>047</v>
          </cell>
          <cell r="D25" t="str">
            <v>Dallas</v>
          </cell>
          <cell r="E25" t="str">
            <v>County</v>
          </cell>
          <cell r="F25" t="str">
            <v>AL</v>
          </cell>
          <cell r="G25">
            <v>43820</v>
          </cell>
          <cell r="H25">
            <v>0.45638977635782746</v>
          </cell>
          <cell r="I25">
            <v>1986.1110942435712</v>
          </cell>
          <cell r="J25" t="str">
            <v>TONS</v>
          </cell>
        </row>
        <row r="26">
          <cell r="A26" t="str">
            <v>01049</v>
          </cell>
          <cell r="B26" t="str">
            <v>01</v>
          </cell>
          <cell r="C26" t="str">
            <v>049</v>
          </cell>
          <cell r="D26" t="str">
            <v>DeKalb</v>
          </cell>
          <cell r="E26" t="str">
            <v>County</v>
          </cell>
          <cell r="F26" t="str">
            <v>AL</v>
          </cell>
          <cell r="G26">
            <v>71109</v>
          </cell>
          <cell r="H26">
            <v>0.90130644503508694</v>
          </cell>
          <cell r="I26">
            <v>6364.9105525858658</v>
          </cell>
          <cell r="J26" t="str">
            <v>TONS</v>
          </cell>
        </row>
        <row r="27">
          <cell r="A27" t="str">
            <v>01051</v>
          </cell>
          <cell r="B27" t="str">
            <v>01</v>
          </cell>
          <cell r="C27" t="str">
            <v>051</v>
          </cell>
          <cell r="D27" t="str">
            <v>Elmore</v>
          </cell>
          <cell r="E27" t="str">
            <v>County</v>
          </cell>
          <cell r="F27" t="str">
            <v>AL</v>
          </cell>
          <cell r="G27">
            <v>79303</v>
          </cell>
          <cell r="H27">
            <v>0.54188366139994704</v>
          </cell>
          <cell r="I27">
            <v>4267.6709861957579</v>
          </cell>
          <cell r="J27" t="str">
            <v>TONS</v>
          </cell>
        </row>
        <row r="28">
          <cell r="A28" t="str">
            <v>01053</v>
          </cell>
          <cell r="B28" t="str">
            <v>01</v>
          </cell>
          <cell r="C28" t="str">
            <v>053</v>
          </cell>
          <cell r="D28" t="str">
            <v>Escambia</v>
          </cell>
          <cell r="E28" t="str">
            <v>County</v>
          </cell>
          <cell r="F28" t="str">
            <v>AL</v>
          </cell>
          <cell r="G28">
            <v>38319</v>
          </cell>
          <cell r="H28">
            <v>0.63511573892846895</v>
          </cell>
          <cell r="I28">
            <v>2416.9201310368417</v>
          </cell>
          <cell r="J28" t="str">
            <v>TONS</v>
          </cell>
        </row>
        <row r="29">
          <cell r="A29" t="str">
            <v>01055</v>
          </cell>
          <cell r="B29" t="str">
            <v>01</v>
          </cell>
          <cell r="C29" t="str">
            <v>055</v>
          </cell>
          <cell r="D29" t="str">
            <v>Etowah</v>
          </cell>
          <cell r="E29" t="str">
            <v>County</v>
          </cell>
          <cell r="F29" t="str">
            <v>AL</v>
          </cell>
          <cell r="G29">
            <v>104430</v>
          </cell>
          <cell r="H29">
            <v>0.37483481758115483</v>
          </cell>
          <cell r="I29">
            <v>3887.4110042037278</v>
          </cell>
          <cell r="J29" t="str">
            <v>TONS</v>
          </cell>
        </row>
        <row r="30">
          <cell r="A30" t="str">
            <v>01057</v>
          </cell>
          <cell r="B30" t="str">
            <v>01</v>
          </cell>
          <cell r="C30" t="str">
            <v>057</v>
          </cell>
          <cell r="D30" t="str">
            <v>Fayette</v>
          </cell>
          <cell r="E30" t="str">
            <v>County</v>
          </cell>
          <cell r="F30" t="str">
            <v>AL</v>
          </cell>
          <cell r="G30">
            <v>17241</v>
          </cell>
          <cell r="H30">
            <v>0.80233165129632855</v>
          </cell>
          <cell r="I30">
            <v>1373.7624264548888</v>
          </cell>
          <cell r="J30" t="str">
            <v>TONS</v>
          </cell>
        </row>
        <row r="31">
          <cell r="A31" t="str">
            <v>01059</v>
          </cell>
          <cell r="B31" t="str">
            <v>01</v>
          </cell>
          <cell r="C31" t="str">
            <v>059</v>
          </cell>
          <cell r="D31" t="str">
            <v>Franklin</v>
          </cell>
          <cell r="E31" t="str">
            <v>County</v>
          </cell>
          <cell r="F31" t="str">
            <v>AL</v>
          </cell>
          <cell r="G31">
            <v>31704</v>
          </cell>
          <cell r="H31">
            <v>0.7036651526621247</v>
          </cell>
          <cell r="I31">
            <v>2215.5183959937913</v>
          </cell>
          <cell r="J31" t="str">
            <v>TONS</v>
          </cell>
        </row>
        <row r="32">
          <cell r="A32" t="str">
            <v>01061</v>
          </cell>
          <cell r="B32" t="str">
            <v>01</v>
          </cell>
          <cell r="C32" t="str">
            <v>061</v>
          </cell>
          <cell r="D32" t="str">
            <v>Geneva</v>
          </cell>
          <cell r="E32" t="str">
            <v>County</v>
          </cell>
          <cell r="F32" t="str">
            <v>AL</v>
          </cell>
          <cell r="G32">
            <v>26790</v>
          </cell>
          <cell r="H32">
            <v>0.8964165733482643</v>
          </cell>
          <cell r="I32">
            <v>2384.9421435201439</v>
          </cell>
          <cell r="J32" t="str">
            <v>TONS</v>
          </cell>
        </row>
        <row r="33">
          <cell r="A33" t="str">
            <v>01063</v>
          </cell>
          <cell r="B33" t="str">
            <v>01</v>
          </cell>
          <cell r="C33" t="str">
            <v>063</v>
          </cell>
          <cell r="D33" t="str">
            <v>Greene</v>
          </cell>
          <cell r="E33" t="str">
            <v>County</v>
          </cell>
          <cell r="F33" t="str">
            <v>AL</v>
          </cell>
          <cell r="G33">
            <v>9045</v>
          </cell>
          <cell r="H33">
            <v>1</v>
          </cell>
          <cell r="I33">
            <v>898.26365555443283</v>
          </cell>
          <cell r="J33" t="str">
            <v>TONS</v>
          </cell>
        </row>
        <row r="34">
          <cell r="A34" t="str">
            <v>01065</v>
          </cell>
          <cell r="B34" t="str">
            <v>01</v>
          </cell>
          <cell r="C34" t="str">
            <v>065</v>
          </cell>
          <cell r="D34" t="str">
            <v>Hale</v>
          </cell>
          <cell r="E34" t="str">
            <v>County</v>
          </cell>
          <cell r="F34" t="str">
            <v>AL</v>
          </cell>
          <cell r="G34">
            <v>15760</v>
          </cell>
          <cell r="H34">
            <v>0.89168781725888324</v>
          </cell>
          <cell r="I34">
            <v>1395.6107409072908</v>
          </cell>
          <cell r="J34" t="str">
            <v>TONS</v>
          </cell>
        </row>
        <row r="35">
          <cell r="A35" t="str">
            <v>01067</v>
          </cell>
          <cell r="B35" t="str">
            <v>01</v>
          </cell>
          <cell r="C35" t="str">
            <v>067</v>
          </cell>
          <cell r="D35" t="str">
            <v>Henry</v>
          </cell>
          <cell r="E35" t="str">
            <v>County</v>
          </cell>
          <cell r="F35" t="str">
            <v>AL</v>
          </cell>
          <cell r="G35">
            <v>17302</v>
          </cell>
          <cell r="H35">
            <v>0.87752860940931687</v>
          </cell>
          <cell r="I35">
            <v>1507.831628776446</v>
          </cell>
          <cell r="J35" t="str">
            <v>TONS</v>
          </cell>
        </row>
        <row r="36">
          <cell r="A36" t="str">
            <v>01069</v>
          </cell>
          <cell r="B36" t="str">
            <v>01</v>
          </cell>
          <cell r="C36" t="str">
            <v>069</v>
          </cell>
          <cell r="D36" t="str">
            <v>Houston</v>
          </cell>
          <cell r="E36" t="str">
            <v>County</v>
          </cell>
          <cell r="F36" t="str">
            <v>AL</v>
          </cell>
          <cell r="G36">
            <v>101547</v>
          </cell>
          <cell r="H36">
            <v>0.33804051325986983</v>
          </cell>
          <cell r="I36">
            <v>3409.0322282163643</v>
          </cell>
          <cell r="J36" t="str">
            <v>TONS</v>
          </cell>
        </row>
        <row r="37">
          <cell r="A37" t="str">
            <v>01071</v>
          </cell>
          <cell r="B37" t="str">
            <v>01</v>
          </cell>
          <cell r="C37" t="str">
            <v>071</v>
          </cell>
          <cell r="D37" t="str">
            <v>Jackson</v>
          </cell>
          <cell r="E37" t="str">
            <v>County</v>
          </cell>
          <cell r="F37" t="str">
            <v>AL</v>
          </cell>
          <cell r="G37">
            <v>53227</v>
          </cell>
          <cell r="H37">
            <v>0.77017303248351399</v>
          </cell>
          <cell r="I37">
            <v>4071.1354666443799</v>
          </cell>
          <cell r="J37" t="str">
            <v>TONS</v>
          </cell>
        </row>
        <row r="38">
          <cell r="A38" t="str">
            <v>01073</v>
          </cell>
          <cell r="B38" t="str">
            <v>01</v>
          </cell>
          <cell r="C38" t="str">
            <v>073</v>
          </cell>
          <cell r="D38" t="str">
            <v>Jefferson</v>
          </cell>
          <cell r="E38" t="str">
            <v>County</v>
          </cell>
          <cell r="F38" t="str">
            <v>AL</v>
          </cell>
          <cell r="G38">
            <v>658466</v>
          </cell>
          <cell r="H38">
            <v>9.8337651450492503E-2</v>
          </cell>
          <cell r="I38">
            <v>0</v>
          </cell>
          <cell r="J38" t="str">
            <v>TONS</v>
          </cell>
        </row>
        <row r="39">
          <cell r="A39" t="str">
            <v>01075</v>
          </cell>
          <cell r="B39" t="str">
            <v>01</v>
          </cell>
          <cell r="C39" t="str">
            <v>075</v>
          </cell>
          <cell r="D39" t="str">
            <v>Lamar</v>
          </cell>
          <cell r="E39" t="str">
            <v>County</v>
          </cell>
          <cell r="F39" t="str">
            <v>AL</v>
          </cell>
          <cell r="G39">
            <v>14564</v>
          </cell>
          <cell r="H39">
            <v>1</v>
          </cell>
          <cell r="I39">
            <v>1446.358416749006</v>
          </cell>
          <cell r="J39" t="str">
            <v>TONS</v>
          </cell>
        </row>
        <row r="40">
          <cell r="A40" t="str">
            <v>01077</v>
          </cell>
          <cell r="B40" t="str">
            <v>01</v>
          </cell>
          <cell r="C40" t="str">
            <v>077</v>
          </cell>
          <cell r="D40" t="str">
            <v>Lauderdale</v>
          </cell>
          <cell r="E40" t="str">
            <v>County</v>
          </cell>
          <cell r="F40" t="str">
            <v>AL</v>
          </cell>
          <cell r="G40">
            <v>92709</v>
          </cell>
          <cell r="H40">
            <v>0.49295106192494798</v>
          </cell>
          <cell r="I40">
            <v>4538.5900854055426</v>
          </cell>
          <cell r="J40" t="str">
            <v>TONS</v>
          </cell>
        </row>
        <row r="41">
          <cell r="A41" t="str">
            <v>01079</v>
          </cell>
          <cell r="B41" t="str">
            <v>01</v>
          </cell>
          <cell r="C41" t="str">
            <v>079</v>
          </cell>
          <cell r="D41" t="str">
            <v>Lawrence</v>
          </cell>
          <cell r="E41" t="str">
            <v>County</v>
          </cell>
          <cell r="F41" t="str">
            <v>AL</v>
          </cell>
          <cell r="G41">
            <v>34339</v>
          </cell>
          <cell r="H41">
            <v>0.91289787122513755</v>
          </cell>
          <cell r="I41">
            <v>3113.1861884267946</v>
          </cell>
          <cell r="J41" t="str">
            <v>TONS</v>
          </cell>
        </row>
        <row r="42">
          <cell r="A42" t="str">
            <v>01081</v>
          </cell>
          <cell r="B42" t="str">
            <v>01</v>
          </cell>
          <cell r="C42" t="str">
            <v>081</v>
          </cell>
          <cell r="D42" t="str">
            <v>Lee</v>
          </cell>
          <cell r="E42" t="str">
            <v>County</v>
          </cell>
          <cell r="F42" t="str">
            <v>AL</v>
          </cell>
          <cell r="G42">
            <v>140247</v>
          </cell>
          <cell r="H42">
            <v>0.27409498955414374</v>
          </cell>
          <cell r="I42">
            <v>3817.5957084762795</v>
          </cell>
          <cell r="J42" t="str">
            <v>TONS</v>
          </cell>
        </row>
        <row r="43">
          <cell r="A43" t="str">
            <v>01083</v>
          </cell>
          <cell r="B43" t="str">
            <v>01</v>
          </cell>
          <cell r="C43" t="str">
            <v>083</v>
          </cell>
          <cell r="D43" t="str">
            <v>Limestone</v>
          </cell>
          <cell r="E43" t="str">
            <v>County</v>
          </cell>
          <cell r="F43" t="str">
            <v>AL</v>
          </cell>
          <cell r="G43">
            <v>82782</v>
          </cell>
          <cell r="H43">
            <v>0.57609142084027931</v>
          </cell>
          <cell r="I43">
            <v>4736.1187101593032</v>
          </cell>
          <cell r="J43" t="str">
            <v>TONS</v>
          </cell>
        </row>
        <row r="44">
          <cell r="A44" t="str">
            <v>01085</v>
          </cell>
          <cell r="B44" t="str">
            <v>01</v>
          </cell>
          <cell r="C44" t="str">
            <v>085</v>
          </cell>
          <cell r="D44" t="str">
            <v>Lowndes</v>
          </cell>
          <cell r="E44" t="str">
            <v>County</v>
          </cell>
          <cell r="F44" t="str">
            <v>AL</v>
          </cell>
          <cell r="G44">
            <v>11299</v>
          </cell>
          <cell r="H44">
            <v>1</v>
          </cell>
          <cell r="I44">
            <v>1122.1095681713141</v>
          </cell>
          <cell r="J44" t="str">
            <v>TONS</v>
          </cell>
        </row>
        <row r="45">
          <cell r="A45" t="str">
            <v>01087</v>
          </cell>
          <cell r="B45" t="str">
            <v>01</v>
          </cell>
          <cell r="C45" t="str">
            <v>087</v>
          </cell>
          <cell r="D45" t="str">
            <v>Macon</v>
          </cell>
          <cell r="E45" t="str">
            <v>County</v>
          </cell>
          <cell r="F45" t="str">
            <v>AL</v>
          </cell>
          <cell r="G45">
            <v>21452</v>
          </cell>
          <cell r="H45">
            <v>0.55547268319970167</v>
          </cell>
          <cell r="I45">
            <v>1183.3841591582775</v>
          </cell>
          <cell r="J45" t="str">
            <v>TONS</v>
          </cell>
        </row>
        <row r="46">
          <cell r="A46" t="str">
            <v>01089</v>
          </cell>
          <cell r="B46" t="str">
            <v>01</v>
          </cell>
          <cell r="C46" t="str">
            <v>089</v>
          </cell>
          <cell r="D46" t="str">
            <v>Madison</v>
          </cell>
          <cell r="E46" t="str">
            <v>County</v>
          </cell>
          <cell r="F46" t="str">
            <v>AL</v>
          </cell>
          <cell r="G46">
            <v>334811</v>
          </cell>
          <cell r="H46">
            <v>0.1644151476504655</v>
          </cell>
          <cell r="I46">
            <v>0</v>
          </cell>
          <cell r="J46" t="str">
            <v>TONS</v>
          </cell>
        </row>
        <row r="47">
          <cell r="A47" t="str">
            <v>01091</v>
          </cell>
          <cell r="B47" t="str">
            <v>01</v>
          </cell>
          <cell r="C47" t="str">
            <v>091</v>
          </cell>
          <cell r="D47" t="str">
            <v>Marengo</v>
          </cell>
          <cell r="E47" t="str">
            <v>County</v>
          </cell>
          <cell r="F47" t="str">
            <v>AL</v>
          </cell>
          <cell r="G47">
            <v>21027</v>
          </cell>
          <cell r="H47">
            <v>0.69315641793884053</v>
          </cell>
          <cell r="I47">
            <v>1447.450832471626</v>
          </cell>
          <cell r="J47" t="str">
            <v>TONS</v>
          </cell>
        </row>
        <row r="48">
          <cell r="A48" t="str">
            <v>01093</v>
          </cell>
          <cell r="B48" t="str">
            <v>01</v>
          </cell>
          <cell r="C48" t="str">
            <v>093</v>
          </cell>
          <cell r="D48" t="str">
            <v>Marion</v>
          </cell>
          <cell r="E48" t="str">
            <v>County</v>
          </cell>
          <cell r="F48" t="str">
            <v>AL</v>
          </cell>
          <cell r="G48">
            <v>30776</v>
          </cell>
          <cell r="H48">
            <v>0.88854951910579671</v>
          </cell>
          <cell r="I48">
            <v>2715.7454864335564</v>
          </cell>
          <cell r="J48" t="str">
            <v>TONS</v>
          </cell>
        </row>
        <row r="49">
          <cell r="A49" t="str">
            <v>01095</v>
          </cell>
          <cell r="B49" t="str">
            <v>01</v>
          </cell>
          <cell r="C49" t="str">
            <v>095</v>
          </cell>
          <cell r="D49" t="str">
            <v>Marshall</v>
          </cell>
          <cell r="E49" t="str">
            <v>County</v>
          </cell>
          <cell r="F49" t="str">
            <v>AL</v>
          </cell>
          <cell r="G49">
            <v>93019</v>
          </cell>
          <cell r="H49">
            <v>0.53268687042432195</v>
          </cell>
          <cell r="I49">
            <v>4920.8362778023375</v>
          </cell>
          <cell r="J49" t="str">
            <v>TONS</v>
          </cell>
        </row>
        <row r="50">
          <cell r="A50" t="str">
            <v>01097</v>
          </cell>
          <cell r="B50" t="str">
            <v>01</v>
          </cell>
          <cell r="C50" t="str">
            <v>097</v>
          </cell>
          <cell r="D50" t="str">
            <v>Mobile</v>
          </cell>
          <cell r="E50" t="str">
            <v>County</v>
          </cell>
          <cell r="F50" t="str">
            <v>AL</v>
          </cell>
          <cell r="G50">
            <v>412992</v>
          </cell>
          <cell r="H50">
            <v>0.20020242522857587</v>
          </cell>
          <cell r="I50">
            <v>8211.1924343340652</v>
          </cell>
          <cell r="J50" t="str">
            <v>TONS</v>
          </cell>
        </row>
        <row r="51">
          <cell r="A51" t="str">
            <v>01099</v>
          </cell>
          <cell r="B51" t="str">
            <v>01</v>
          </cell>
          <cell r="C51" t="str">
            <v>099</v>
          </cell>
          <cell r="D51" t="str">
            <v>Monroe</v>
          </cell>
          <cell r="E51" t="str">
            <v>County</v>
          </cell>
          <cell r="F51" t="str">
            <v>AL</v>
          </cell>
          <cell r="G51">
            <v>23068</v>
          </cell>
          <cell r="H51">
            <v>0.79044563898040576</v>
          </cell>
          <cell r="I51">
            <v>1810.828026023165</v>
          </cell>
          <cell r="J51" t="str">
            <v>TONS</v>
          </cell>
        </row>
        <row r="52">
          <cell r="A52" t="str">
            <v>01101</v>
          </cell>
          <cell r="B52" t="str">
            <v>01</v>
          </cell>
          <cell r="C52" t="str">
            <v>101</v>
          </cell>
          <cell r="D52" t="str">
            <v>Montgomery</v>
          </cell>
          <cell r="E52" t="str">
            <v>County</v>
          </cell>
          <cell r="F52" t="str">
            <v>AL</v>
          </cell>
          <cell r="G52">
            <v>229363</v>
          </cell>
          <cell r="H52">
            <v>0.10491230058902264</v>
          </cell>
          <cell r="I52">
            <v>0</v>
          </cell>
          <cell r="J52" t="str">
            <v>TONS</v>
          </cell>
        </row>
        <row r="53">
          <cell r="A53" t="str">
            <v>01103</v>
          </cell>
          <cell r="B53" t="str">
            <v>01</v>
          </cell>
          <cell r="C53" t="str">
            <v>103</v>
          </cell>
          <cell r="D53" t="str">
            <v>Morgan</v>
          </cell>
          <cell r="E53" t="str">
            <v>County</v>
          </cell>
          <cell r="F53" t="str">
            <v>AL</v>
          </cell>
          <cell r="G53">
            <v>119490</v>
          </cell>
          <cell r="H53">
            <v>0.38597372165034732</v>
          </cell>
          <cell r="I53">
            <v>4580.2011933853428</v>
          </cell>
          <cell r="J53" t="str">
            <v>TONS</v>
          </cell>
        </row>
        <row r="54">
          <cell r="A54" t="str">
            <v>01105</v>
          </cell>
          <cell r="B54" t="str">
            <v>01</v>
          </cell>
          <cell r="C54" t="str">
            <v>105</v>
          </cell>
          <cell r="D54" t="str">
            <v>Perry</v>
          </cell>
          <cell r="E54" t="str">
            <v>County</v>
          </cell>
          <cell r="F54" t="str">
            <v>AL</v>
          </cell>
          <cell r="G54">
            <v>10591</v>
          </cell>
          <cell r="H54">
            <v>1</v>
          </cell>
          <cell r="I54">
            <v>1051.7977198426752</v>
          </cell>
          <cell r="J54" t="str">
            <v>TONS</v>
          </cell>
        </row>
        <row r="55">
          <cell r="A55" t="str">
            <v>01107</v>
          </cell>
          <cell r="B55" t="str">
            <v>01</v>
          </cell>
          <cell r="C55" t="str">
            <v>107</v>
          </cell>
          <cell r="D55" t="str">
            <v>Pickens</v>
          </cell>
          <cell r="E55" t="str">
            <v>County</v>
          </cell>
          <cell r="F55" t="str">
            <v>AL</v>
          </cell>
          <cell r="G55">
            <v>19746</v>
          </cell>
          <cell r="H55">
            <v>1</v>
          </cell>
          <cell r="I55">
            <v>1960.9855326233089</v>
          </cell>
          <cell r="J55" t="str">
            <v>TONS</v>
          </cell>
        </row>
        <row r="56">
          <cell r="A56" t="str">
            <v>01109</v>
          </cell>
          <cell r="B56" t="str">
            <v>01</v>
          </cell>
          <cell r="C56" t="str">
            <v>109</v>
          </cell>
          <cell r="D56" t="str">
            <v>Pike</v>
          </cell>
          <cell r="E56" t="str">
            <v>County</v>
          </cell>
          <cell r="F56" t="str">
            <v>AL</v>
          </cell>
          <cell r="G56">
            <v>32899</v>
          </cell>
          <cell r="H56">
            <v>0.51679382352047176</v>
          </cell>
          <cell r="I56">
            <v>1688.4774650897141</v>
          </cell>
          <cell r="J56" t="str">
            <v>TONS</v>
          </cell>
        </row>
        <row r="57">
          <cell r="A57" t="str">
            <v>01111</v>
          </cell>
          <cell r="B57" t="str">
            <v>01</v>
          </cell>
          <cell r="C57" t="str">
            <v>111</v>
          </cell>
          <cell r="D57" t="str">
            <v>Randolph</v>
          </cell>
          <cell r="E57" t="str">
            <v>County</v>
          </cell>
          <cell r="F57" t="str">
            <v>AL</v>
          </cell>
          <cell r="G57">
            <v>22913</v>
          </cell>
          <cell r="H57">
            <v>0.81342469340549028</v>
          </cell>
          <cell r="I57">
            <v>1850.949476199394</v>
          </cell>
          <cell r="J57" t="str">
            <v>TONS</v>
          </cell>
        </row>
        <row r="58">
          <cell r="A58" t="str">
            <v>01113</v>
          </cell>
          <cell r="B58" t="str">
            <v>01</v>
          </cell>
          <cell r="C58" t="str">
            <v>113</v>
          </cell>
          <cell r="D58" t="str">
            <v>Russell</v>
          </cell>
          <cell r="E58" t="str">
            <v>County</v>
          </cell>
          <cell r="F58" t="str">
            <v>AL</v>
          </cell>
          <cell r="G58">
            <v>52947</v>
          </cell>
          <cell r="H58">
            <v>0.35408993899559937</v>
          </cell>
          <cell r="I58">
            <v>1861.8736334255948</v>
          </cell>
          <cell r="J58" t="str">
            <v>TONS</v>
          </cell>
        </row>
        <row r="59">
          <cell r="A59" t="str">
            <v>01115</v>
          </cell>
          <cell r="B59" t="str">
            <v>01</v>
          </cell>
          <cell r="C59" t="str">
            <v>115</v>
          </cell>
          <cell r="D59" t="str">
            <v>St. Clair</v>
          </cell>
          <cell r="E59" t="str">
            <v>County</v>
          </cell>
          <cell r="F59" t="str">
            <v>AL</v>
          </cell>
          <cell r="G59">
            <v>83593</v>
          </cell>
          <cell r="H59">
            <v>0.72796765279389419</v>
          </cell>
          <cell r="I59">
            <v>6043.3430880546039</v>
          </cell>
          <cell r="J59" t="str">
            <v>TONS</v>
          </cell>
        </row>
        <row r="60">
          <cell r="A60" t="str">
            <v>01117</v>
          </cell>
          <cell r="B60" t="str">
            <v>01</v>
          </cell>
          <cell r="C60" t="str">
            <v>117</v>
          </cell>
          <cell r="D60" t="str">
            <v>Shelby</v>
          </cell>
          <cell r="E60" t="str">
            <v>County</v>
          </cell>
          <cell r="F60" t="str">
            <v>AL</v>
          </cell>
          <cell r="G60">
            <v>195085</v>
          </cell>
          <cell r="H60">
            <v>0.22944870184791244</v>
          </cell>
          <cell r="I60">
            <v>4445.3375069018821</v>
          </cell>
          <cell r="J60" t="str">
            <v>TONS</v>
          </cell>
        </row>
        <row r="61">
          <cell r="A61" t="str">
            <v>01119</v>
          </cell>
          <cell r="B61" t="str">
            <v>01</v>
          </cell>
          <cell r="C61" t="str">
            <v>119</v>
          </cell>
          <cell r="D61" t="str">
            <v>Sumter</v>
          </cell>
          <cell r="E61" t="str">
            <v>County</v>
          </cell>
          <cell r="F61" t="str">
            <v>AL</v>
          </cell>
          <cell r="G61">
            <v>13763</v>
          </cell>
          <cell r="H61">
            <v>1</v>
          </cell>
          <cell r="I61">
            <v>1366.8106900382154</v>
          </cell>
          <cell r="J61" t="str">
            <v>TONS</v>
          </cell>
        </row>
        <row r="62">
          <cell r="A62" t="str">
            <v>01121</v>
          </cell>
          <cell r="B62" t="str">
            <v>01</v>
          </cell>
          <cell r="C62" t="str">
            <v>121</v>
          </cell>
          <cell r="D62" t="str">
            <v>Talladega</v>
          </cell>
          <cell r="E62" t="str">
            <v>County</v>
          </cell>
          <cell r="F62" t="str">
            <v>AL</v>
          </cell>
          <cell r="G62">
            <v>82291</v>
          </cell>
          <cell r="H62">
            <v>0.55815338250841529</v>
          </cell>
          <cell r="I62">
            <v>4561.4315050603263</v>
          </cell>
          <cell r="J62" t="str">
            <v>TONS</v>
          </cell>
        </row>
        <row r="63">
          <cell r="A63" t="str">
            <v>01123</v>
          </cell>
          <cell r="B63" t="str">
            <v>01</v>
          </cell>
          <cell r="C63" t="str">
            <v>123</v>
          </cell>
          <cell r="D63" t="str">
            <v>Tallapoosa</v>
          </cell>
          <cell r="E63" t="str">
            <v>County</v>
          </cell>
          <cell r="F63" t="str">
            <v>AL</v>
          </cell>
          <cell r="G63">
            <v>41616</v>
          </cell>
          <cell r="H63">
            <v>0.74226259131103423</v>
          </cell>
          <cell r="I63">
            <v>3067.7019701577033</v>
          </cell>
          <cell r="J63" t="str">
            <v>TONS</v>
          </cell>
        </row>
        <row r="64">
          <cell r="A64" t="str">
            <v>01125</v>
          </cell>
          <cell r="B64" t="str">
            <v>01</v>
          </cell>
          <cell r="C64" t="str">
            <v>125</v>
          </cell>
          <cell r="D64" t="str">
            <v>Tuscaloosa</v>
          </cell>
          <cell r="E64" t="str">
            <v>County</v>
          </cell>
          <cell r="F64" t="str">
            <v>AL</v>
          </cell>
          <cell r="G64">
            <v>194656</v>
          </cell>
          <cell r="H64">
            <v>0.25508075784974521</v>
          </cell>
          <cell r="I64">
            <v>4931.0652613868715</v>
          </cell>
          <cell r="J64" t="str">
            <v>TONS</v>
          </cell>
        </row>
        <row r="65">
          <cell r="A65" t="str">
            <v>01127</v>
          </cell>
          <cell r="B65" t="str">
            <v>01</v>
          </cell>
          <cell r="C65" t="str">
            <v>127</v>
          </cell>
          <cell r="D65" t="str">
            <v>Walker</v>
          </cell>
          <cell r="E65" t="str">
            <v>County</v>
          </cell>
          <cell r="F65" t="str">
            <v>AL</v>
          </cell>
          <cell r="G65">
            <v>67023</v>
          </cell>
          <cell r="H65">
            <v>0.74087999641913971</v>
          </cell>
          <cell r="I65">
            <v>4931.363192947586</v>
          </cell>
          <cell r="J65" t="str">
            <v>TONS</v>
          </cell>
        </row>
        <row r="66">
          <cell r="A66" t="str">
            <v>01129</v>
          </cell>
          <cell r="B66" t="str">
            <v>01</v>
          </cell>
          <cell r="C66" t="str">
            <v>129</v>
          </cell>
          <cell r="D66" t="str">
            <v>Washington</v>
          </cell>
          <cell r="E66" t="str">
            <v>County</v>
          </cell>
          <cell r="F66" t="str">
            <v>AL</v>
          </cell>
          <cell r="G66">
            <v>17581</v>
          </cell>
          <cell r="H66">
            <v>1</v>
          </cell>
          <cell r="I66">
            <v>1745.9782563076267</v>
          </cell>
          <cell r="J66" t="str">
            <v>TONS</v>
          </cell>
        </row>
        <row r="67">
          <cell r="A67" t="str">
            <v>01131</v>
          </cell>
          <cell r="B67" t="str">
            <v>01</v>
          </cell>
          <cell r="C67" t="str">
            <v>131</v>
          </cell>
          <cell r="D67" t="str">
            <v>Wilcox</v>
          </cell>
          <cell r="E67" t="str">
            <v>County</v>
          </cell>
          <cell r="F67" t="str">
            <v>AL</v>
          </cell>
          <cell r="G67">
            <v>11670</v>
          </cell>
          <cell r="H67">
            <v>1</v>
          </cell>
          <cell r="I67">
            <v>1158.9537711796827</v>
          </cell>
          <cell r="J67" t="str">
            <v>TONS</v>
          </cell>
        </row>
        <row r="68">
          <cell r="A68" t="str">
            <v>01133</v>
          </cell>
          <cell r="B68" t="str">
            <v>01</v>
          </cell>
          <cell r="C68" t="str">
            <v>133</v>
          </cell>
          <cell r="D68" t="str">
            <v>Winston</v>
          </cell>
          <cell r="E68" t="str">
            <v>County</v>
          </cell>
          <cell r="F68" t="str">
            <v>AL</v>
          </cell>
          <cell r="G68">
            <v>24484</v>
          </cell>
          <cell r="H68">
            <v>0.84892174481293903</v>
          </cell>
          <cell r="I68">
            <v>2064.1691631507888</v>
          </cell>
          <cell r="J68" t="str">
            <v>TONS</v>
          </cell>
        </row>
        <row r="69">
          <cell r="A69" t="str">
            <v>02013</v>
          </cell>
          <cell r="B69" t="str">
            <v>02</v>
          </cell>
          <cell r="C69" t="str">
            <v>013</v>
          </cell>
          <cell r="D69" t="str">
            <v>Aleutians East</v>
          </cell>
          <cell r="E69" t="str">
            <v>Borough</v>
          </cell>
          <cell r="F69" t="str">
            <v>AK</v>
          </cell>
          <cell r="G69">
            <v>3141</v>
          </cell>
          <cell r="H69">
            <v>1</v>
          </cell>
          <cell r="I69">
            <v>311.93434406815629</v>
          </cell>
          <cell r="J69" t="str">
            <v>TONS</v>
          </cell>
        </row>
        <row r="70">
          <cell r="A70" t="str">
            <v>02016</v>
          </cell>
          <cell r="B70" t="str">
            <v>02</v>
          </cell>
          <cell r="C70" t="str">
            <v>016</v>
          </cell>
          <cell r="D70" t="str">
            <v>Aleutians West</v>
          </cell>
          <cell r="E70" t="str">
            <v>Census Area</v>
          </cell>
          <cell r="F70" t="str">
            <v>AK</v>
          </cell>
          <cell r="G70">
            <v>5561</v>
          </cell>
          <cell r="H70">
            <v>1</v>
          </cell>
          <cell r="I70">
            <v>552.26580304457718</v>
          </cell>
          <cell r="J70" t="str">
            <v>TONS</v>
          </cell>
        </row>
        <row r="71">
          <cell r="A71" t="str">
            <v>02020</v>
          </cell>
          <cell r="B71" t="str">
            <v>02</v>
          </cell>
          <cell r="C71" t="str">
            <v>020</v>
          </cell>
          <cell r="D71" t="str">
            <v>Anchorage</v>
          </cell>
          <cell r="E71" t="str">
            <v>Borough</v>
          </cell>
          <cell r="F71" t="str">
            <v>AK</v>
          </cell>
          <cell r="G71">
            <v>291826</v>
          </cell>
          <cell r="H71">
            <v>4.1171794151309345E-2</v>
          </cell>
          <cell r="I71">
            <v>0</v>
          </cell>
          <cell r="J71" t="str">
            <v>TONS</v>
          </cell>
        </row>
        <row r="72">
          <cell r="A72" t="str">
            <v>02050</v>
          </cell>
          <cell r="B72" t="str">
            <v>02</v>
          </cell>
          <cell r="C72" t="str">
            <v>050</v>
          </cell>
          <cell r="D72" t="str">
            <v>Bethel</v>
          </cell>
          <cell r="E72" t="str">
            <v>Census Area</v>
          </cell>
          <cell r="F72" t="str">
            <v>AK</v>
          </cell>
          <cell r="G72">
            <v>17013</v>
          </cell>
          <cell r="H72">
            <v>0.73937577146887679</v>
          </cell>
          <cell r="I72">
            <v>1249.2270340761977</v>
          </cell>
          <cell r="J72" t="str">
            <v>TONS</v>
          </cell>
        </row>
        <row r="73">
          <cell r="A73" t="str">
            <v>02060</v>
          </cell>
          <cell r="B73" t="str">
            <v>02</v>
          </cell>
          <cell r="C73" t="str">
            <v>060</v>
          </cell>
          <cell r="D73" t="str">
            <v>Bristol Bay</v>
          </cell>
          <cell r="E73" t="str">
            <v>Borough</v>
          </cell>
          <cell r="F73" t="str">
            <v>AK</v>
          </cell>
          <cell r="G73">
            <v>997</v>
          </cell>
          <cell r="H73">
            <v>1</v>
          </cell>
          <cell r="I73">
            <v>99.01258867747589</v>
          </cell>
          <cell r="J73" t="str">
            <v>TONS</v>
          </cell>
        </row>
        <row r="74">
          <cell r="A74" t="str">
            <v>02068</v>
          </cell>
          <cell r="B74" t="str">
            <v>02</v>
          </cell>
          <cell r="C74" t="str">
            <v>068</v>
          </cell>
          <cell r="D74" t="str">
            <v>Denali</v>
          </cell>
          <cell r="E74" t="str">
            <v>Borough</v>
          </cell>
          <cell r="F74" t="str">
            <v>AK</v>
          </cell>
          <cell r="G74">
            <v>1826</v>
          </cell>
          <cell r="H74">
            <v>1</v>
          </cell>
          <cell r="I74">
            <v>181.3410099549358</v>
          </cell>
          <cell r="J74" t="str">
            <v>TONS</v>
          </cell>
        </row>
        <row r="75">
          <cell r="A75" t="str">
            <v>02070</v>
          </cell>
          <cell r="B75" t="str">
            <v>02</v>
          </cell>
          <cell r="C75" t="str">
            <v>070</v>
          </cell>
          <cell r="D75" t="str">
            <v>Dillingham</v>
          </cell>
          <cell r="E75" t="str">
            <v>Census Area</v>
          </cell>
          <cell r="F75" t="str">
            <v>AK</v>
          </cell>
          <cell r="G75">
            <v>4847</v>
          </cell>
          <cell r="H75">
            <v>1</v>
          </cell>
          <cell r="I75">
            <v>481.35809159450923</v>
          </cell>
          <cell r="J75" t="str">
            <v>TONS</v>
          </cell>
        </row>
        <row r="76">
          <cell r="A76" t="str">
            <v>02090</v>
          </cell>
          <cell r="B76" t="str">
            <v>02</v>
          </cell>
          <cell r="C76" t="str">
            <v>090</v>
          </cell>
          <cell r="D76" t="str">
            <v>Fairbanks North Star</v>
          </cell>
          <cell r="E76" t="str">
            <v>Borough</v>
          </cell>
          <cell r="F76" t="str">
            <v>AK</v>
          </cell>
          <cell r="G76">
            <v>97581</v>
          </cell>
          <cell r="H76">
            <v>0.30870763775735033</v>
          </cell>
          <cell r="I76">
            <v>2991.6301116552499</v>
          </cell>
          <cell r="J76" t="str">
            <v>TONS</v>
          </cell>
        </row>
        <row r="77">
          <cell r="A77" t="str">
            <v>02100</v>
          </cell>
          <cell r="B77" t="str">
            <v>02</v>
          </cell>
          <cell r="C77" t="str">
            <v>100</v>
          </cell>
          <cell r="D77" t="str">
            <v>Haines</v>
          </cell>
          <cell r="E77" t="str">
            <v>Borough</v>
          </cell>
          <cell r="F77" t="str">
            <v>AK</v>
          </cell>
          <cell r="G77">
            <v>2508</v>
          </cell>
          <cell r="H77">
            <v>1</v>
          </cell>
          <cell r="I77">
            <v>249.07078475738172</v>
          </cell>
          <cell r="J77" t="str">
            <v>TONS</v>
          </cell>
        </row>
        <row r="78">
          <cell r="A78" t="str">
            <v>02105</v>
          </cell>
          <cell r="B78" t="str">
            <v>02</v>
          </cell>
          <cell r="C78" t="str">
            <v>105</v>
          </cell>
          <cell r="D78" t="str">
            <v>Hoonah-Angoon</v>
          </cell>
          <cell r="E78" t="str">
            <v>Census Area</v>
          </cell>
          <cell r="F78" t="str">
            <v>AK</v>
          </cell>
          <cell r="G78">
            <v>2150</v>
          </cell>
          <cell r="H78">
            <v>1</v>
          </cell>
          <cell r="I78">
            <v>213.51761851210955</v>
          </cell>
          <cell r="J78" t="str">
            <v>TONS</v>
          </cell>
        </row>
        <row r="79">
          <cell r="A79" t="str">
            <v>02110</v>
          </cell>
          <cell r="B79" t="str">
            <v>02</v>
          </cell>
          <cell r="C79" t="str">
            <v>110</v>
          </cell>
          <cell r="D79" t="str">
            <v>Juneau</v>
          </cell>
          <cell r="E79" t="str">
            <v>Borough</v>
          </cell>
          <cell r="F79" t="str">
            <v>AK</v>
          </cell>
          <cell r="G79">
            <v>31275</v>
          </cell>
          <cell r="H79">
            <v>0.21544364508393285</v>
          </cell>
          <cell r="I79">
            <v>669.15428536492732</v>
          </cell>
          <cell r="J79" t="str">
            <v>TONS</v>
          </cell>
        </row>
        <row r="80">
          <cell r="A80" t="str">
            <v>02122</v>
          </cell>
          <cell r="B80" t="str">
            <v>02</v>
          </cell>
          <cell r="C80" t="str">
            <v>122</v>
          </cell>
          <cell r="D80" t="str">
            <v>Kenai Peninsula</v>
          </cell>
          <cell r="E80" t="str">
            <v>Borough</v>
          </cell>
          <cell r="F80" t="str">
            <v>AK</v>
          </cell>
          <cell r="G80">
            <v>55400</v>
          </cell>
          <cell r="H80">
            <v>0.79337545126353792</v>
          </cell>
          <cell r="I80">
            <v>4364.9952960291857</v>
          </cell>
          <cell r="J80" t="str">
            <v>TONS</v>
          </cell>
        </row>
        <row r="81">
          <cell r="A81" t="str">
            <v>02130</v>
          </cell>
          <cell r="B81" t="str">
            <v>02</v>
          </cell>
          <cell r="C81" t="str">
            <v>130</v>
          </cell>
          <cell r="D81" t="str">
            <v>Ketchikan Gateway</v>
          </cell>
          <cell r="E81" t="str">
            <v>Borough</v>
          </cell>
          <cell r="F81" t="str">
            <v>AK</v>
          </cell>
          <cell r="G81">
            <v>13477</v>
          </cell>
          <cell r="H81">
            <v>0.23187653038510053</v>
          </cell>
          <cell r="I81">
            <v>310.34537574434518</v>
          </cell>
          <cell r="J81" t="str">
            <v>TONS</v>
          </cell>
        </row>
        <row r="82">
          <cell r="A82" t="str">
            <v>02150</v>
          </cell>
          <cell r="B82" t="str">
            <v>02</v>
          </cell>
          <cell r="C82" t="str">
            <v>150</v>
          </cell>
          <cell r="D82" t="str">
            <v>Kodiak Island</v>
          </cell>
          <cell r="E82" t="str">
            <v>Borough</v>
          </cell>
          <cell r="F82" t="str">
            <v>AK</v>
          </cell>
          <cell r="G82">
            <v>13592</v>
          </cell>
          <cell r="H82">
            <v>0.31319894055326664</v>
          </cell>
          <cell r="I82">
            <v>422.76488465397682</v>
          </cell>
          <cell r="J82" t="str">
            <v>TONS</v>
          </cell>
        </row>
        <row r="83">
          <cell r="A83" t="str">
            <v>02164</v>
          </cell>
          <cell r="B83" t="str">
            <v>02</v>
          </cell>
          <cell r="C83" t="str">
            <v>164</v>
          </cell>
          <cell r="D83" t="str">
            <v>Lake and Peninsula</v>
          </cell>
          <cell r="E83" t="str">
            <v>Borough</v>
          </cell>
          <cell r="F83" t="str">
            <v>AK</v>
          </cell>
          <cell r="G83">
            <v>1631</v>
          </cell>
          <cell r="H83">
            <v>1</v>
          </cell>
          <cell r="I83">
            <v>161.97545850848863</v>
          </cell>
          <cell r="J83" t="str">
            <v>TONS</v>
          </cell>
        </row>
        <row r="84">
          <cell r="A84" t="str">
            <v>02170</v>
          </cell>
          <cell r="B84" t="str">
            <v>02</v>
          </cell>
          <cell r="C84" t="str">
            <v>170</v>
          </cell>
          <cell r="D84" t="str">
            <v>Matanuska-Susitna</v>
          </cell>
          <cell r="E84" t="str">
            <v>Borough</v>
          </cell>
          <cell r="F84" t="str">
            <v>AK</v>
          </cell>
          <cell r="G84">
            <v>88995</v>
          </cell>
          <cell r="H84">
            <v>0.50293836732400699</v>
          </cell>
          <cell r="I84">
            <v>4445.0395753411658</v>
          </cell>
          <cell r="J84" t="str">
            <v>TONS</v>
          </cell>
        </row>
        <row r="85">
          <cell r="A85" t="str">
            <v>02180</v>
          </cell>
          <cell r="B85" t="str">
            <v>02</v>
          </cell>
          <cell r="C85" t="str">
            <v>180</v>
          </cell>
          <cell r="D85" t="str">
            <v>Nome</v>
          </cell>
          <cell r="E85" t="str">
            <v>Census Area</v>
          </cell>
          <cell r="F85" t="str">
            <v>AK</v>
          </cell>
          <cell r="G85">
            <v>9492</v>
          </cell>
          <cell r="H85">
            <v>0.66055625790139061</v>
          </cell>
          <cell r="I85">
            <v>622.67696189345418</v>
          </cell>
          <cell r="J85" t="str">
            <v>TONS</v>
          </cell>
        </row>
        <row r="86">
          <cell r="A86" t="str">
            <v>02185</v>
          </cell>
          <cell r="B86" t="str">
            <v>02</v>
          </cell>
          <cell r="C86" t="str">
            <v>185</v>
          </cell>
          <cell r="D86" t="str">
            <v>North Slope</v>
          </cell>
          <cell r="E86" t="str">
            <v>Borough</v>
          </cell>
          <cell r="F86" t="str">
            <v>AK</v>
          </cell>
          <cell r="G86">
            <v>9430</v>
          </cell>
          <cell r="H86">
            <v>0.59331919406150579</v>
          </cell>
          <cell r="I86">
            <v>555.64236073267568</v>
          </cell>
          <cell r="J86" t="str">
            <v>TONS</v>
          </cell>
        </row>
        <row r="87">
          <cell r="A87" t="str">
            <v>02188</v>
          </cell>
          <cell r="B87" t="str">
            <v>02</v>
          </cell>
          <cell r="C87" t="str">
            <v>188</v>
          </cell>
          <cell r="D87" t="str">
            <v>Northwest Arctic</v>
          </cell>
          <cell r="E87" t="str">
            <v>Borough</v>
          </cell>
          <cell r="F87" t="str">
            <v>AK</v>
          </cell>
          <cell r="G87">
            <v>7523</v>
          </cell>
          <cell r="H87">
            <v>0.57463777748238731</v>
          </cell>
          <cell r="I87">
            <v>429.31937898969738</v>
          </cell>
          <cell r="J87" t="str">
            <v>TONS</v>
          </cell>
        </row>
        <row r="88">
          <cell r="A88" t="str">
            <v>02195</v>
          </cell>
          <cell r="B88" t="str">
            <v>02</v>
          </cell>
          <cell r="C88" t="str">
            <v>195</v>
          </cell>
          <cell r="D88" t="str">
            <v>Petersburg</v>
          </cell>
          <cell r="E88" t="str">
            <v>Census Area</v>
          </cell>
          <cell r="F88" t="str">
            <v>AK</v>
          </cell>
          <cell r="G88">
            <v>3815</v>
          </cell>
          <cell r="H88">
            <v>1</v>
          </cell>
          <cell r="I88">
            <v>378.86963470869659</v>
          </cell>
          <cell r="J88" t="str">
            <v>TONS</v>
          </cell>
        </row>
        <row r="89">
          <cell r="A89" t="str">
            <v>02198</v>
          </cell>
          <cell r="B89" t="str">
            <v>02</v>
          </cell>
          <cell r="C89" t="str">
            <v>198</v>
          </cell>
          <cell r="D89" t="str">
            <v>Prince of Wales-Hyder</v>
          </cell>
          <cell r="E89" t="str">
            <v>Census Area</v>
          </cell>
          <cell r="F89" t="str">
            <v>AK</v>
          </cell>
          <cell r="G89">
            <v>5559</v>
          </cell>
          <cell r="H89">
            <v>1</v>
          </cell>
          <cell r="I89">
            <v>552.0671820041008</v>
          </cell>
          <cell r="J89" t="str">
            <v>TONS</v>
          </cell>
        </row>
        <row r="90">
          <cell r="A90" t="str">
            <v>02220</v>
          </cell>
          <cell r="B90" t="str">
            <v>02</v>
          </cell>
          <cell r="C90" t="str">
            <v>220</v>
          </cell>
          <cell r="D90" t="str">
            <v>Sitka</v>
          </cell>
          <cell r="E90" t="str">
            <v>Borough</v>
          </cell>
          <cell r="F90" t="str">
            <v>AK</v>
          </cell>
          <cell r="G90">
            <v>8881</v>
          </cell>
          <cell r="H90">
            <v>0.20876027474383516</v>
          </cell>
          <cell r="I90">
            <v>184.1217045216051</v>
          </cell>
          <cell r="J90" t="str">
            <v>TONS</v>
          </cell>
        </row>
        <row r="91">
          <cell r="A91" t="str">
            <v>02230</v>
          </cell>
          <cell r="B91" t="str">
            <v>02</v>
          </cell>
          <cell r="C91" t="str">
            <v>230</v>
          </cell>
          <cell r="D91" t="str">
            <v>Skagway</v>
          </cell>
          <cell r="E91" t="str">
            <v>Municipality</v>
          </cell>
          <cell r="F91" t="str">
            <v>AK</v>
          </cell>
          <cell r="G91">
            <v>968</v>
          </cell>
          <cell r="H91">
            <v>1</v>
          </cell>
          <cell r="I91">
            <v>96.132583590568359</v>
          </cell>
          <cell r="J91" t="str">
            <v>TONS</v>
          </cell>
        </row>
        <row r="92">
          <cell r="A92" t="str">
            <v>02240</v>
          </cell>
          <cell r="B92" t="str">
            <v>02</v>
          </cell>
          <cell r="C92" t="str">
            <v>240</v>
          </cell>
          <cell r="D92" t="str">
            <v>Southeast Fairbanks</v>
          </cell>
          <cell r="E92" t="str">
            <v>Census Area</v>
          </cell>
          <cell r="F92" t="str">
            <v>AK</v>
          </cell>
          <cell r="G92">
            <v>7029</v>
          </cell>
          <cell r="H92">
            <v>1</v>
          </cell>
          <cell r="I92">
            <v>698.05364675424073</v>
          </cell>
          <cell r="J92" t="str">
            <v>TONS</v>
          </cell>
        </row>
        <row r="93">
          <cell r="A93" t="str">
            <v>02261</v>
          </cell>
          <cell r="B93" t="str">
            <v>02</v>
          </cell>
          <cell r="C93" t="str">
            <v>261</v>
          </cell>
          <cell r="D93" t="str">
            <v>Valdez-Cordova</v>
          </cell>
          <cell r="E93" t="str">
            <v>Census Area</v>
          </cell>
          <cell r="F93" t="str">
            <v>AK</v>
          </cell>
          <cell r="G93">
            <v>9636</v>
          </cell>
          <cell r="H93">
            <v>1</v>
          </cell>
          <cell r="I93">
            <v>956.95617301520338</v>
          </cell>
          <cell r="J93" t="str">
            <v>TONS</v>
          </cell>
        </row>
        <row r="94">
          <cell r="A94" t="str">
            <v>02270</v>
          </cell>
          <cell r="B94" t="str">
            <v>02</v>
          </cell>
          <cell r="C94" t="str">
            <v>270</v>
          </cell>
          <cell r="D94" t="str">
            <v>Wade Hampton</v>
          </cell>
          <cell r="E94" t="str">
            <v>Census Area</v>
          </cell>
          <cell r="F94" t="str">
            <v>AK</v>
          </cell>
          <cell r="G94">
            <v>7459</v>
          </cell>
          <cell r="H94">
            <v>1</v>
          </cell>
          <cell r="I94">
            <v>740.75717045666261</v>
          </cell>
          <cell r="J94" t="str">
            <v>TONS</v>
          </cell>
        </row>
        <row r="95">
          <cell r="A95" t="str">
            <v>02275</v>
          </cell>
          <cell r="B95" t="str">
            <v>02</v>
          </cell>
          <cell r="C95" t="str">
            <v>275</v>
          </cell>
          <cell r="D95" t="str">
            <v>Wrangell</v>
          </cell>
          <cell r="E95" t="str">
            <v>City and Borough</v>
          </cell>
          <cell r="F95" t="str">
            <v>AK</v>
          </cell>
          <cell r="G95">
            <v>2369</v>
          </cell>
          <cell r="H95">
            <v>1</v>
          </cell>
          <cell r="I95">
            <v>235.26662244427317</v>
          </cell>
          <cell r="J95" t="str">
            <v>TONS</v>
          </cell>
        </row>
        <row r="96">
          <cell r="A96" t="str">
            <v>02282</v>
          </cell>
          <cell r="B96" t="str">
            <v>02</v>
          </cell>
          <cell r="C96" t="str">
            <v>282</v>
          </cell>
          <cell r="D96" t="str">
            <v>Yakutat</v>
          </cell>
          <cell r="E96" t="str">
            <v>Borough</v>
          </cell>
          <cell r="F96" t="str">
            <v>AK</v>
          </cell>
          <cell r="G96">
            <v>662</v>
          </cell>
          <cell r="H96">
            <v>1</v>
          </cell>
          <cell r="I96">
            <v>65.743564397682093</v>
          </cell>
          <cell r="J96" t="str">
            <v>TONS</v>
          </cell>
        </row>
        <row r="97">
          <cell r="A97" t="str">
            <v>02290</v>
          </cell>
          <cell r="B97" t="str">
            <v>02</v>
          </cell>
          <cell r="C97" t="str">
            <v>290</v>
          </cell>
          <cell r="D97" t="str">
            <v>Yukon-Koyukuk</v>
          </cell>
          <cell r="E97" t="str">
            <v>Census Area</v>
          </cell>
          <cell r="F97" t="str">
            <v>AK</v>
          </cell>
          <cell r="G97">
            <v>5588</v>
          </cell>
          <cell r="H97">
            <v>1</v>
          </cell>
          <cell r="I97">
            <v>554.94718709100835</v>
          </cell>
          <cell r="J97" t="str">
            <v>TONS</v>
          </cell>
        </row>
        <row r="98">
          <cell r="A98" t="str">
            <v>04001</v>
          </cell>
          <cell r="B98" t="str">
            <v>04</v>
          </cell>
          <cell r="C98" t="str">
            <v>001</v>
          </cell>
          <cell r="D98" t="str">
            <v>Apache</v>
          </cell>
          <cell r="E98" t="str">
            <v>County</v>
          </cell>
          <cell r="F98" t="str">
            <v>AZ</v>
          </cell>
          <cell r="G98">
            <v>71518</v>
          </cell>
          <cell r="H98">
            <v>0.74061075533432141</v>
          </cell>
          <cell r="I98">
            <v>5260.1803254562346</v>
          </cell>
          <cell r="J98" t="str">
            <v>TONS</v>
          </cell>
        </row>
        <row r="99">
          <cell r="A99" t="str">
            <v>04003</v>
          </cell>
          <cell r="B99" t="str">
            <v>04</v>
          </cell>
          <cell r="C99" t="str">
            <v>003</v>
          </cell>
          <cell r="D99" t="str">
            <v>Cochise</v>
          </cell>
          <cell r="E99" t="str">
            <v>County</v>
          </cell>
          <cell r="F99" t="str">
            <v>AZ</v>
          </cell>
          <cell r="G99">
            <v>131346</v>
          </cell>
          <cell r="H99">
            <v>0.3630106740974221</v>
          </cell>
          <cell r="I99">
            <v>4735.1256049569211</v>
          </cell>
          <cell r="J99" t="str">
            <v>TONS</v>
          </cell>
        </row>
        <row r="100">
          <cell r="A100" t="str">
            <v>04005</v>
          </cell>
          <cell r="B100" t="str">
            <v>04</v>
          </cell>
          <cell r="C100" t="str">
            <v>005</v>
          </cell>
          <cell r="D100" t="str">
            <v>Coconino</v>
          </cell>
          <cell r="E100" t="str">
            <v>County</v>
          </cell>
          <cell r="F100" t="str">
            <v>AZ</v>
          </cell>
          <cell r="G100">
            <v>134421</v>
          </cell>
          <cell r="H100">
            <v>0.31466065570111812</v>
          </cell>
          <cell r="I100">
            <v>4200.537074514742</v>
          </cell>
          <cell r="J100" t="str">
            <v>TONS</v>
          </cell>
        </row>
        <row r="101">
          <cell r="A101" t="str">
            <v>04007</v>
          </cell>
          <cell r="B101" t="str">
            <v>04</v>
          </cell>
          <cell r="C101" t="str">
            <v>007</v>
          </cell>
          <cell r="D101" t="str">
            <v>Gila</v>
          </cell>
          <cell r="E101" t="str">
            <v>County</v>
          </cell>
          <cell r="F101" t="str">
            <v>AZ</v>
          </cell>
          <cell r="G101">
            <v>53597</v>
          </cell>
          <cell r="H101">
            <v>0.41061999738791349</v>
          </cell>
          <cell r="I101">
            <v>2185.6259294020956</v>
          </cell>
          <cell r="J101" t="str">
            <v>TONS</v>
          </cell>
        </row>
        <row r="102">
          <cell r="A102" t="str">
            <v>04009</v>
          </cell>
          <cell r="B102" t="str">
            <v>04</v>
          </cell>
          <cell r="C102" t="str">
            <v>009</v>
          </cell>
          <cell r="D102" t="str">
            <v>Graham</v>
          </cell>
          <cell r="E102" t="str">
            <v>County</v>
          </cell>
          <cell r="F102" t="str">
            <v>AZ</v>
          </cell>
          <cell r="G102">
            <v>37220</v>
          </cell>
          <cell r="H102">
            <v>0.46437399247716282</v>
          </cell>
          <cell r="I102">
            <v>1716.4830317968838</v>
          </cell>
          <cell r="J102" t="str">
            <v>TONS</v>
          </cell>
        </row>
        <row r="103">
          <cell r="A103" t="str">
            <v>04011</v>
          </cell>
          <cell r="B103" t="str">
            <v>04</v>
          </cell>
          <cell r="C103" t="str">
            <v>011</v>
          </cell>
          <cell r="D103" t="str">
            <v>Greenlee</v>
          </cell>
          <cell r="E103" t="str">
            <v>County</v>
          </cell>
          <cell r="F103" t="str">
            <v>AZ</v>
          </cell>
          <cell r="G103">
            <v>8437</v>
          </cell>
          <cell r="H103">
            <v>0.465686855517364</v>
          </cell>
          <cell r="I103">
            <v>390.19103401585033</v>
          </cell>
          <cell r="J103" t="str">
            <v>TONS</v>
          </cell>
        </row>
        <row r="104">
          <cell r="A104" t="str">
            <v>04012</v>
          </cell>
          <cell r="B104" t="str">
            <v>04</v>
          </cell>
          <cell r="C104" t="str">
            <v>012</v>
          </cell>
          <cell r="D104" t="str">
            <v>La Paz</v>
          </cell>
          <cell r="E104" t="str">
            <v>County</v>
          </cell>
          <cell r="F104" t="str">
            <v>AZ</v>
          </cell>
          <cell r="G104">
            <v>20489</v>
          </cell>
          <cell r="H104">
            <v>0.56327785641075701</v>
          </cell>
          <cell r="I104">
            <v>1146.1427140689561</v>
          </cell>
          <cell r="J104" t="str">
            <v>TONS</v>
          </cell>
        </row>
        <row r="105">
          <cell r="A105" t="str">
            <v>04013</v>
          </cell>
          <cell r="B105" t="str">
            <v>04</v>
          </cell>
          <cell r="C105" t="str">
            <v>013</v>
          </cell>
          <cell r="D105" t="str">
            <v>Maricopa</v>
          </cell>
          <cell r="E105" t="str">
            <v>County</v>
          </cell>
          <cell r="F105" t="str">
            <v>AZ</v>
          </cell>
          <cell r="G105">
            <v>3817117</v>
          </cell>
          <cell r="H105">
            <v>2.3637996949006278E-2</v>
          </cell>
          <cell r="I105">
            <v>0</v>
          </cell>
          <cell r="J105" t="str">
            <v>TONS</v>
          </cell>
        </row>
        <row r="106">
          <cell r="A106" t="str">
            <v>04015</v>
          </cell>
          <cell r="B106" t="str">
            <v>04</v>
          </cell>
          <cell r="C106" t="str">
            <v>015</v>
          </cell>
          <cell r="D106" t="str">
            <v>Mohave</v>
          </cell>
          <cell r="E106" t="str">
            <v>County</v>
          </cell>
          <cell r="F106" t="str">
            <v>AZ</v>
          </cell>
          <cell r="G106">
            <v>200186</v>
          </cell>
          <cell r="H106">
            <v>0.22963643811255532</v>
          </cell>
          <cell r="I106">
            <v>4565.3046153496152</v>
          </cell>
          <cell r="J106" t="str">
            <v>TONS</v>
          </cell>
        </row>
        <row r="107">
          <cell r="A107" t="str">
            <v>04017</v>
          </cell>
          <cell r="B107" t="str">
            <v>04</v>
          </cell>
          <cell r="C107" t="str">
            <v>017</v>
          </cell>
          <cell r="D107" t="str">
            <v>Navajo</v>
          </cell>
          <cell r="E107" t="str">
            <v>County</v>
          </cell>
          <cell r="F107" t="str">
            <v>AZ</v>
          </cell>
          <cell r="G107">
            <v>107449</v>
          </cell>
          <cell r="H107">
            <v>0.5413824232891884</v>
          </cell>
          <cell r="I107">
            <v>5776.9922727757776</v>
          </cell>
          <cell r="J107" t="str">
            <v>TONS</v>
          </cell>
        </row>
        <row r="108">
          <cell r="A108" t="str">
            <v>04019</v>
          </cell>
          <cell r="B108" t="str">
            <v>04</v>
          </cell>
          <cell r="C108" t="str">
            <v>019</v>
          </cell>
          <cell r="D108" t="str">
            <v>Pima</v>
          </cell>
          <cell r="E108" t="str">
            <v>County</v>
          </cell>
          <cell r="F108" t="str">
            <v>AZ</v>
          </cell>
          <cell r="G108">
            <v>980263</v>
          </cell>
          <cell r="H108">
            <v>7.5234911447234057E-2</v>
          </cell>
          <cell r="I108">
            <v>0</v>
          </cell>
          <cell r="J108" t="str">
            <v>TONS</v>
          </cell>
        </row>
        <row r="109">
          <cell r="A109" t="str">
            <v>04021</v>
          </cell>
          <cell r="B109" t="str">
            <v>04</v>
          </cell>
          <cell r="C109" t="str">
            <v>021</v>
          </cell>
          <cell r="D109" t="str">
            <v>Pinal</v>
          </cell>
          <cell r="E109" t="str">
            <v>County</v>
          </cell>
          <cell r="F109" t="str">
            <v>AZ</v>
          </cell>
          <cell r="G109">
            <v>375770</v>
          </cell>
          <cell r="H109">
            <v>0.21904622508449317</v>
          </cell>
          <cell r="I109">
            <v>8174.3482313256955</v>
          </cell>
          <cell r="J109" t="str">
            <v>TONS</v>
          </cell>
        </row>
        <row r="110">
          <cell r="A110" t="str">
            <v>04023</v>
          </cell>
          <cell r="B110" t="str">
            <v>04</v>
          </cell>
          <cell r="C110" t="str">
            <v>023</v>
          </cell>
          <cell r="D110" t="str">
            <v>Santa Cruz</v>
          </cell>
          <cell r="E110" t="str">
            <v>County</v>
          </cell>
          <cell r="F110" t="str">
            <v>AZ</v>
          </cell>
          <cell r="G110">
            <v>47420</v>
          </cell>
          <cell r="H110">
            <v>0.26883171657528471</v>
          </cell>
          <cell r="I110">
            <v>1266.0105119964521</v>
          </cell>
          <cell r="J110" t="str">
            <v>TONS</v>
          </cell>
        </row>
        <row r="111">
          <cell r="A111" t="str">
            <v>04025</v>
          </cell>
          <cell r="B111" t="str">
            <v>04</v>
          </cell>
          <cell r="C111" t="str">
            <v>025</v>
          </cell>
          <cell r="D111" t="str">
            <v>Yavapai</v>
          </cell>
          <cell r="E111" t="str">
            <v>County</v>
          </cell>
          <cell r="F111" t="str">
            <v>AZ</v>
          </cell>
          <cell r="G111">
            <v>211033</v>
          </cell>
          <cell r="H111">
            <v>0.33197177692588364</v>
          </cell>
          <cell r="I111">
            <v>6957.3971163269098</v>
          </cell>
          <cell r="J111" t="str">
            <v>TONS</v>
          </cell>
        </row>
        <row r="112">
          <cell r="A112" t="str">
            <v>04027</v>
          </cell>
          <cell r="B112" t="str">
            <v>04</v>
          </cell>
          <cell r="C112" t="str">
            <v>027</v>
          </cell>
          <cell r="D112" t="str">
            <v>Yuma</v>
          </cell>
          <cell r="E112" t="str">
            <v>County</v>
          </cell>
          <cell r="F112" t="str">
            <v>AZ</v>
          </cell>
          <cell r="G112">
            <v>195751</v>
          </cell>
          <cell r="H112">
            <v>0.10429576349546107</v>
          </cell>
          <cell r="I112">
            <v>0</v>
          </cell>
          <cell r="J112" t="str">
            <v>TONS</v>
          </cell>
        </row>
        <row r="113">
          <cell r="A113" t="str">
            <v>05001</v>
          </cell>
          <cell r="B113" t="str">
            <v>05</v>
          </cell>
          <cell r="C113" t="str">
            <v>001</v>
          </cell>
          <cell r="D113" t="str">
            <v>Arkansas</v>
          </cell>
          <cell r="E113" t="str">
            <v>County</v>
          </cell>
          <cell r="F113" t="str">
            <v>AR</v>
          </cell>
          <cell r="G113">
            <v>19019</v>
          </cell>
          <cell r="H113">
            <v>0.347073978652926</v>
          </cell>
          <cell r="I113">
            <v>655.54874409229524</v>
          </cell>
          <cell r="J113" t="str">
            <v>TONS</v>
          </cell>
        </row>
        <row r="114">
          <cell r="A114" t="str">
            <v>05003</v>
          </cell>
          <cell r="B114" t="str">
            <v>05</v>
          </cell>
          <cell r="C114" t="str">
            <v>003</v>
          </cell>
          <cell r="D114" t="str">
            <v>Ashley</v>
          </cell>
          <cell r="E114" t="str">
            <v>County</v>
          </cell>
          <cell r="F114" t="str">
            <v>AR</v>
          </cell>
          <cell r="G114">
            <v>21853</v>
          </cell>
          <cell r="H114">
            <v>0.51681691300965538</v>
          </cell>
          <cell r="I114">
            <v>1121.6130155701228</v>
          </cell>
          <cell r="J114" t="str">
            <v>TONS</v>
          </cell>
        </row>
        <row r="115">
          <cell r="A115" t="str">
            <v>05005</v>
          </cell>
          <cell r="B115" t="str">
            <v>05</v>
          </cell>
          <cell r="C115" t="str">
            <v>005</v>
          </cell>
          <cell r="D115" t="str">
            <v>Baxter</v>
          </cell>
          <cell r="E115" t="str">
            <v>County</v>
          </cell>
          <cell r="F115" t="str">
            <v>AR</v>
          </cell>
          <cell r="G115">
            <v>41513</v>
          </cell>
          <cell r="H115">
            <v>0.65842025389636982</v>
          </cell>
          <cell r="I115">
            <v>2714.4544496704602</v>
          </cell>
          <cell r="J115" t="str">
            <v>TONS</v>
          </cell>
        </row>
        <row r="116">
          <cell r="A116" t="str">
            <v>05007</v>
          </cell>
          <cell r="B116" t="str">
            <v>05</v>
          </cell>
          <cell r="C116" t="str">
            <v>007</v>
          </cell>
          <cell r="D116" t="str">
            <v>Benton</v>
          </cell>
          <cell r="E116" t="str">
            <v>County</v>
          </cell>
          <cell r="F116" t="str">
            <v>AR</v>
          </cell>
          <cell r="G116">
            <v>221339</v>
          </cell>
          <cell r="H116">
            <v>0.25160048613213215</v>
          </cell>
          <cell r="I116">
            <v>5530.5035615445886</v>
          </cell>
          <cell r="J116" t="str">
            <v>TONS</v>
          </cell>
        </row>
        <row r="117">
          <cell r="A117" t="str">
            <v>05009</v>
          </cell>
          <cell r="B117" t="str">
            <v>05</v>
          </cell>
          <cell r="C117" t="str">
            <v>009</v>
          </cell>
          <cell r="D117" t="str">
            <v>Boone</v>
          </cell>
          <cell r="E117" t="str">
            <v>County</v>
          </cell>
          <cell r="F117" t="str">
            <v>AR</v>
          </cell>
          <cell r="G117">
            <v>36903</v>
          </cell>
          <cell r="H117">
            <v>0.62198195268677348</v>
          </cell>
          <cell r="I117">
            <v>2279.4743710271855</v>
          </cell>
          <cell r="J117" t="str">
            <v>TONS</v>
          </cell>
        </row>
        <row r="118">
          <cell r="A118" t="str">
            <v>05011</v>
          </cell>
          <cell r="B118" t="str">
            <v>05</v>
          </cell>
          <cell r="C118" t="str">
            <v>011</v>
          </cell>
          <cell r="D118" t="str">
            <v>Bradley</v>
          </cell>
          <cell r="E118" t="str">
            <v>County</v>
          </cell>
          <cell r="F118" t="str">
            <v>AR</v>
          </cell>
          <cell r="G118">
            <v>11508</v>
          </cell>
          <cell r="H118">
            <v>0.49591588460201597</v>
          </cell>
          <cell r="I118">
            <v>566.7651389993531</v>
          </cell>
          <cell r="J118" t="str">
            <v>TONS</v>
          </cell>
        </row>
        <row r="119">
          <cell r="A119" t="str">
            <v>05013</v>
          </cell>
          <cell r="B119" t="str">
            <v>05</v>
          </cell>
          <cell r="C119" t="str">
            <v>013</v>
          </cell>
          <cell r="D119" t="str">
            <v>Calhoun</v>
          </cell>
          <cell r="E119" t="str">
            <v>County</v>
          </cell>
          <cell r="F119" t="str">
            <v>AR</v>
          </cell>
          <cell r="G119">
            <v>5368</v>
          </cell>
          <cell r="H119">
            <v>1</v>
          </cell>
          <cell r="I119">
            <v>533.09887263860651</v>
          </cell>
          <cell r="J119" t="str">
            <v>TONS</v>
          </cell>
        </row>
        <row r="120">
          <cell r="A120" t="str">
            <v>05015</v>
          </cell>
          <cell r="B120" t="str">
            <v>05</v>
          </cell>
          <cell r="C120" t="str">
            <v>015</v>
          </cell>
          <cell r="D120" t="str">
            <v>Carroll</v>
          </cell>
          <cell r="E120" t="str">
            <v>County</v>
          </cell>
          <cell r="F120" t="str">
            <v>AR</v>
          </cell>
          <cell r="G120">
            <v>27446</v>
          </cell>
          <cell r="H120">
            <v>0.7283392844130292</v>
          </cell>
          <cell r="I120">
            <v>1985.2172995614276</v>
          </cell>
          <cell r="J120" t="str">
            <v>TONS</v>
          </cell>
        </row>
        <row r="121">
          <cell r="A121" t="str">
            <v>05017</v>
          </cell>
          <cell r="B121" t="str">
            <v>05</v>
          </cell>
          <cell r="C121" t="str">
            <v>017</v>
          </cell>
          <cell r="D121" t="str">
            <v>Chicot</v>
          </cell>
          <cell r="E121" t="str">
            <v>County</v>
          </cell>
          <cell r="F121" t="str">
            <v>AR</v>
          </cell>
          <cell r="G121">
            <v>11800</v>
          </cell>
          <cell r="H121">
            <v>0.54279661016949154</v>
          </cell>
          <cell r="I121">
            <v>636.08388212560988</v>
          </cell>
          <cell r="J121" t="str">
            <v>TONS</v>
          </cell>
        </row>
        <row r="122">
          <cell r="A122" t="str">
            <v>05019</v>
          </cell>
          <cell r="B122" t="str">
            <v>05</v>
          </cell>
          <cell r="C122" t="str">
            <v>019</v>
          </cell>
          <cell r="D122" t="str">
            <v>Clark</v>
          </cell>
          <cell r="E122" t="str">
            <v>County</v>
          </cell>
          <cell r="F122" t="str">
            <v>AR</v>
          </cell>
          <cell r="G122">
            <v>22995</v>
          </cell>
          <cell r="H122">
            <v>0.54377038486627527</v>
          </cell>
          <cell r="I122">
            <v>1241.7787450583335</v>
          </cell>
          <cell r="J122" t="str">
            <v>TONS</v>
          </cell>
        </row>
        <row r="123">
          <cell r="A123" t="str">
            <v>05021</v>
          </cell>
          <cell r="B123" t="str">
            <v>05</v>
          </cell>
          <cell r="C123" t="str">
            <v>021</v>
          </cell>
          <cell r="D123" t="str">
            <v>Clay</v>
          </cell>
          <cell r="E123" t="str">
            <v>County</v>
          </cell>
          <cell r="F123" t="str">
            <v>AR</v>
          </cell>
          <cell r="G123">
            <v>16083</v>
          </cell>
          <cell r="H123">
            <v>0.58857178387116826</v>
          </cell>
          <cell r="I123">
            <v>940.07338457471099</v>
          </cell>
          <cell r="J123" t="str">
            <v>TONS</v>
          </cell>
        </row>
        <row r="124">
          <cell r="A124" t="str">
            <v>05023</v>
          </cell>
          <cell r="B124" t="str">
            <v>05</v>
          </cell>
          <cell r="C124" t="str">
            <v>023</v>
          </cell>
          <cell r="D124" t="str">
            <v>Cleburne</v>
          </cell>
          <cell r="E124" t="str">
            <v>County</v>
          </cell>
          <cell r="F124" t="str">
            <v>AR</v>
          </cell>
          <cell r="G124">
            <v>25970</v>
          </cell>
          <cell r="H124">
            <v>0.7552175587216019</v>
          </cell>
          <cell r="I124">
            <v>1947.7772334316294</v>
          </cell>
          <cell r="J124" t="str">
            <v>TONS</v>
          </cell>
        </row>
        <row r="125">
          <cell r="A125" t="str">
            <v>05025</v>
          </cell>
          <cell r="B125" t="str">
            <v>05</v>
          </cell>
          <cell r="C125" t="str">
            <v>025</v>
          </cell>
          <cell r="D125" t="str">
            <v>Cleveland</v>
          </cell>
          <cell r="E125" t="str">
            <v>County</v>
          </cell>
          <cell r="F125" t="str">
            <v>AR</v>
          </cell>
          <cell r="G125">
            <v>8689</v>
          </cell>
          <cell r="H125">
            <v>1</v>
          </cell>
          <cell r="I125">
            <v>862.90911034963688</v>
          </cell>
          <cell r="J125" t="str">
            <v>TONS</v>
          </cell>
        </row>
        <row r="126">
          <cell r="A126" t="str">
            <v>05027</v>
          </cell>
          <cell r="B126" t="str">
            <v>05</v>
          </cell>
          <cell r="C126" t="str">
            <v>027</v>
          </cell>
          <cell r="D126" t="str">
            <v>Columbia</v>
          </cell>
          <cell r="E126" t="str">
            <v>County</v>
          </cell>
          <cell r="F126" t="str">
            <v>AR</v>
          </cell>
          <cell r="G126">
            <v>24552</v>
          </cell>
          <cell r="H126">
            <v>0.57486151840990551</v>
          </cell>
          <cell r="I126">
            <v>1401.6686826418204</v>
          </cell>
          <cell r="J126" t="str">
            <v>TONS</v>
          </cell>
        </row>
        <row r="127">
          <cell r="A127" t="str">
            <v>05029</v>
          </cell>
          <cell r="B127" t="str">
            <v>05</v>
          </cell>
          <cell r="C127" t="str">
            <v>029</v>
          </cell>
          <cell r="D127" t="str">
            <v>Conway</v>
          </cell>
          <cell r="E127" t="str">
            <v>County</v>
          </cell>
          <cell r="F127" t="str">
            <v>AR</v>
          </cell>
          <cell r="G127">
            <v>21273</v>
          </cell>
          <cell r="H127">
            <v>0.70516617308325102</v>
          </cell>
          <cell r="I127">
            <v>1489.757114093095</v>
          </cell>
          <cell r="J127" t="str">
            <v>TONS</v>
          </cell>
        </row>
        <row r="128">
          <cell r="A128" t="str">
            <v>05031</v>
          </cell>
          <cell r="B128" t="str">
            <v>05</v>
          </cell>
          <cell r="C128" t="str">
            <v>031</v>
          </cell>
          <cell r="D128" t="str">
            <v>Craighead</v>
          </cell>
          <cell r="E128" t="str">
            <v>County</v>
          </cell>
          <cell r="F128" t="str">
            <v>AR</v>
          </cell>
          <cell r="G128">
            <v>96443</v>
          </cell>
          <cell r="H128">
            <v>0.32168223717636324</v>
          </cell>
          <cell r="I128">
            <v>3081.0095798696216</v>
          </cell>
          <cell r="J128" t="str">
            <v>TONS</v>
          </cell>
        </row>
        <row r="129">
          <cell r="A129" t="str">
            <v>05033</v>
          </cell>
          <cell r="B129" t="str">
            <v>05</v>
          </cell>
          <cell r="C129" t="str">
            <v>033</v>
          </cell>
          <cell r="D129" t="str">
            <v>Crawford</v>
          </cell>
          <cell r="E129" t="str">
            <v>County</v>
          </cell>
          <cell r="F129" t="str">
            <v>AR</v>
          </cell>
          <cell r="G129">
            <v>61948</v>
          </cell>
          <cell r="H129">
            <v>0.51961322399431786</v>
          </cell>
          <cell r="I129">
            <v>3196.7063359471135</v>
          </cell>
          <cell r="J129" t="str">
            <v>TONS</v>
          </cell>
        </row>
        <row r="130">
          <cell r="A130" t="str">
            <v>05035</v>
          </cell>
          <cell r="B130" t="str">
            <v>05</v>
          </cell>
          <cell r="C130" t="str">
            <v>035</v>
          </cell>
          <cell r="D130" t="str">
            <v>Crittenden</v>
          </cell>
          <cell r="E130" t="str">
            <v>County</v>
          </cell>
          <cell r="F130" t="str">
            <v>AR</v>
          </cell>
          <cell r="G130">
            <v>50902</v>
          </cell>
          <cell r="H130">
            <v>0.20887195002161016</v>
          </cell>
          <cell r="I130">
            <v>1055.8694511724414</v>
          </cell>
          <cell r="J130" t="str">
            <v>TONS</v>
          </cell>
        </row>
        <row r="131">
          <cell r="A131" t="str">
            <v>05037</v>
          </cell>
          <cell r="B131" t="str">
            <v>05</v>
          </cell>
          <cell r="C131" t="str">
            <v>037</v>
          </cell>
          <cell r="D131" t="str">
            <v>Cross</v>
          </cell>
          <cell r="E131" t="str">
            <v>County</v>
          </cell>
          <cell r="F131" t="str">
            <v>AR</v>
          </cell>
          <cell r="G131">
            <v>17870</v>
          </cell>
          <cell r="H131">
            <v>0.56787912702853949</v>
          </cell>
          <cell r="I131">
            <v>1007.8031593771568</v>
          </cell>
          <cell r="J131" t="str">
            <v>TONS</v>
          </cell>
        </row>
        <row r="132">
          <cell r="A132" t="str">
            <v>05039</v>
          </cell>
          <cell r="B132" t="str">
            <v>05</v>
          </cell>
          <cell r="C132" t="str">
            <v>039</v>
          </cell>
          <cell r="D132" t="str">
            <v>Dallas</v>
          </cell>
          <cell r="E132" t="str">
            <v>County</v>
          </cell>
          <cell r="F132" t="str">
            <v>AR</v>
          </cell>
          <cell r="G132">
            <v>8116</v>
          </cell>
          <cell r="H132">
            <v>0.52636766880236574</v>
          </cell>
          <cell r="I132">
            <v>424.25454245754969</v>
          </cell>
          <cell r="J132" t="str">
            <v>TONS</v>
          </cell>
        </row>
        <row r="133">
          <cell r="A133" t="str">
            <v>05041</v>
          </cell>
          <cell r="B133" t="str">
            <v>05</v>
          </cell>
          <cell r="C133" t="str">
            <v>041</v>
          </cell>
          <cell r="D133" t="str">
            <v>Desha</v>
          </cell>
          <cell r="E133" t="str">
            <v>County</v>
          </cell>
          <cell r="F133" t="str">
            <v>AR</v>
          </cell>
          <cell r="G133">
            <v>13008</v>
          </cell>
          <cell r="H133">
            <v>0.31419126691266913</v>
          </cell>
          <cell r="I133">
            <v>405.88209621348443</v>
          </cell>
          <cell r="J133" t="str">
            <v>TONS</v>
          </cell>
        </row>
        <row r="134">
          <cell r="A134" t="str">
            <v>05043</v>
          </cell>
          <cell r="B134" t="str">
            <v>05</v>
          </cell>
          <cell r="C134" t="str">
            <v>043</v>
          </cell>
          <cell r="D134" t="str">
            <v>Drew</v>
          </cell>
          <cell r="E134" t="str">
            <v>County</v>
          </cell>
          <cell r="F134" t="str">
            <v>AR</v>
          </cell>
          <cell r="G134">
            <v>18509</v>
          </cell>
          <cell r="H134">
            <v>0.4860878491544654</v>
          </cell>
          <cell r="I134">
            <v>893.49675058299954</v>
          </cell>
          <cell r="J134" t="str">
            <v>TONS</v>
          </cell>
        </row>
        <row r="135">
          <cell r="A135" t="str">
            <v>05045</v>
          </cell>
          <cell r="B135" t="str">
            <v>05</v>
          </cell>
          <cell r="C135" t="str">
            <v>045</v>
          </cell>
          <cell r="D135" t="str">
            <v>Faulkner</v>
          </cell>
          <cell r="E135" t="str">
            <v>County</v>
          </cell>
          <cell r="F135" t="str">
            <v>AR</v>
          </cell>
          <cell r="G135">
            <v>113237</v>
          </cell>
          <cell r="H135">
            <v>0.38760299195492637</v>
          </cell>
          <cell r="I135">
            <v>4358.8380437744181</v>
          </cell>
          <cell r="J135" t="str">
            <v>TONS</v>
          </cell>
        </row>
        <row r="136">
          <cell r="A136" t="str">
            <v>05047</v>
          </cell>
          <cell r="B136" t="str">
            <v>05</v>
          </cell>
          <cell r="C136" t="str">
            <v>047</v>
          </cell>
          <cell r="D136" t="str">
            <v>Franklin</v>
          </cell>
          <cell r="E136" t="str">
            <v>County</v>
          </cell>
          <cell r="F136" t="str">
            <v>AR</v>
          </cell>
          <cell r="G136">
            <v>18125</v>
          </cell>
          <cell r="H136">
            <v>0.82604137931034483</v>
          </cell>
          <cell r="I136">
            <v>1486.877109006188</v>
          </cell>
          <cell r="J136" t="str">
            <v>TONS</v>
          </cell>
        </row>
        <row r="137">
          <cell r="A137" t="str">
            <v>05049</v>
          </cell>
          <cell r="B137" t="str">
            <v>05</v>
          </cell>
          <cell r="C137" t="str">
            <v>049</v>
          </cell>
          <cell r="D137" t="str">
            <v>Fulton</v>
          </cell>
          <cell r="E137" t="str">
            <v>County</v>
          </cell>
          <cell r="F137" t="str">
            <v>AR</v>
          </cell>
          <cell r="G137">
            <v>12245</v>
          </cell>
          <cell r="H137">
            <v>0.92919559003674967</v>
          </cell>
          <cell r="I137">
            <v>1129.9550992701311</v>
          </cell>
          <cell r="J137" t="str">
            <v>TONS</v>
          </cell>
        </row>
        <row r="138">
          <cell r="A138" t="str">
            <v>05051</v>
          </cell>
          <cell r="B138" t="str">
            <v>05</v>
          </cell>
          <cell r="C138" t="str">
            <v>051</v>
          </cell>
          <cell r="D138" t="str">
            <v>Garland</v>
          </cell>
          <cell r="E138" t="str">
            <v>County</v>
          </cell>
          <cell r="F138" t="str">
            <v>AR</v>
          </cell>
          <cell r="G138">
            <v>96024</v>
          </cell>
          <cell r="H138">
            <v>0.36903274181454637</v>
          </cell>
          <cell r="I138">
            <v>3519.1675951605175</v>
          </cell>
          <cell r="J138" t="str">
            <v>TONS</v>
          </cell>
        </row>
        <row r="139">
          <cell r="A139" t="str">
            <v>05053</v>
          </cell>
          <cell r="B139" t="str">
            <v>05</v>
          </cell>
          <cell r="C139" t="str">
            <v>053</v>
          </cell>
          <cell r="D139" t="str">
            <v>Grant</v>
          </cell>
          <cell r="E139" t="str">
            <v>County</v>
          </cell>
          <cell r="F139" t="str">
            <v>AR</v>
          </cell>
          <cell r="G139">
            <v>17853</v>
          </cell>
          <cell r="H139">
            <v>0.75029406822382794</v>
          </cell>
          <cell r="I139">
            <v>1330.2644185905613</v>
          </cell>
          <cell r="J139" t="str">
            <v>TONS</v>
          </cell>
        </row>
        <row r="140">
          <cell r="A140" t="str">
            <v>05055</v>
          </cell>
          <cell r="B140" t="str">
            <v>05</v>
          </cell>
          <cell r="C140" t="str">
            <v>055</v>
          </cell>
          <cell r="D140" t="str">
            <v>Greene</v>
          </cell>
          <cell r="E140" t="str">
            <v>County</v>
          </cell>
          <cell r="F140" t="str">
            <v>AR</v>
          </cell>
          <cell r="G140">
            <v>42090</v>
          </cell>
          <cell r="H140">
            <v>0.41506296032311712</v>
          </cell>
          <cell r="I140">
            <v>1734.9547885611873</v>
          </cell>
          <cell r="J140" t="str">
            <v>TONS</v>
          </cell>
        </row>
        <row r="141">
          <cell r="A141" t="str">
            <v>05057</v>
          </cell>
          <cell r="B141" t="str">
            <v>05</v>
          </cell>
          <cell r="C141" t="str">
            <v>057</v>
          </cell>
          <cell r="D141" t="str">
            <v>Hempstead</v>
          </cell>
          <cell r="E141" t="str">
            <v>County</v>
          </cell>
          <cell r="F141" t="str">
            <v>AR</v>
          </cell>
          <cell r="G141">
            <v>22609</v>
          </cell>
          <cell r="H141">
            <v>0.5576982617541687</v>
          </cell>
          <cell r="I141">
            <v>1252.2063496833437</v>
          </cell>
          <cell r="J141" t="str">
            <v>TONS</v>
          </cell>
        </row>
        <row r="142">
          <cell r="A142" t="str">
            <v>05059</v>
          </cell>
          <cell r="B142" t="str">
            <v>05</v>
          </cell>
          <cell r="C142" t="str">
            <v>059</v>
          </cell>
          <cell r="D142" t="str">
            <v>Hot Spring</v>
          </cell>
          <cell r="E142" t="str">
            <v>County</v>
          </cell>
          <cell r="F142" t="str">
            <v>AR</v>
          </cell>
          <cell r="G142">
            <v>32923</v>
          </cell>
          <cell r="H142">
            <v>0.65969079367007866</v>
          </cell>
          <cell r="I142">
            <v>2156.9251890532582</v>
          </cell>
          <cell r="J142" t="str">
            <v>TONS</v>
          </cell>
        </row>
        <row r="143">
          <cell r="A143" t="str">
            <v>05061</v>
          </cell>
          <cell r="B143" t="str">
            <v>05</v>
          </cell>
          <cell r="C143" t="str">
            <v>061</v>
          </cell>
          <cell r="D143" t="str">
            <v>Howard</v>
          </cell>
          <cell r="E143" t="str">
            <v>County</v>
          </cell>
          <cell r="F143" t="str">
            <v>AR</v>
          </cell>
          <cell r="G143">
            <v>13789</v>
          </cell>
          <cell r="H143">
            <v>0.67517586481978387</v>
          </cell>
          <cell r="I143">
            <v>924.58094341755327</v>
          </cell>
          <cell r="J143" t="str">
            <v>TONS</v>
          </cell>
        </row>
        <row r="144">
          <cell r="A144" t="str">
            <v>05063</v>
          </cell>
          <cell r="B144" t="str">
            <v>05</v>
          </cell>
          <cell r="C144" t="str">
            <v>063</v>
          </cell>
          <cell r="D144" t="str">
            <v>Independence</v>
          </cell>
          <cell r="E144" t="str">
            <v>County</v>
          </cell>
          <cell r="F144" t="str">
            <v>AR</v>
          </cell>
          <cell r="G144">
            <v>36647</v>
          </cell>
          <cell r="H144">
            <v>0.6858405872240565</v>
          </cell>
          <cell r="I144">
            <v>2496.0706156666793</v>
          </cell>
          <cell r="J144" t="str">
            <v>TONS</v>
          </cell>
        </row>
        <row r="145">
          <cell r="A145" t="str">
            <v>05065</v>
          </cell>
          <cell r="B145" t="str">
            <v>05</v>
          </cell>
          <cell r="C145" t="str">
            <v>065</v>
          </cell>
          <cell r="D145" t="str">
            <v>Izard</v>
          </cell>
          <cell r="E145" t="str">
            <v>County</v>
          </cell>
          <cell r="F145" t="str">
            <v>AR</v>
          </cell>
          <cell r="G145">
            <v>13696</v>
          </cell>
          <cell r="H145">
            <v>1</v>
          </cell>
          <cell r="I145">
            <v>1360.1568851822569</v>
          </cell>
          <cell r="J145" t="str">
            <v>TONS</v>
          </cell>
        </row>
        <row r="146">
          <cell r="A146" t="str">
            <v>05067</v>
          </cell>
          <cell r="B146" t="str">
            <v>05</v>
          </cell>
          <cell r="C146" t="str">
            <v>067</v>
          </cell>
          <cell r="D146" t="str">
            <v>Jackson</v>
          </cell>
          <cell r="E146" t="str">
            <v>County</v>
          </cell>
          <cell r="F146" t="str">
            <v>AR</v>
          </cell>
          <cell r="G146">
            <v>17997</v>
          </cell>
          <cell r="H146">
            <v>0.65060843473912322</v>
          </cell>
          <cell r="I146">
            <v>1162.8268814689723</v>
          </cell>
          <cell r="J146" t="str">
            <v>TONS</v>
          </cell>
        </row>
        <row r="147">
          <cell r="A147" t="str">
            <v>05069</v>
          </cell>
          <cell r="B147" t="str">
            <v>05</v>
          </cell>
          <cell r="C147" t="str">
            <v>069</v>
          </cell>
          <cell r="D147" t="str">
            <v>Jefferson</v>
          </cell>
          <cell r="E147" t="str">
            <v>County</v>
          </cell>
          <cell r="F147" t="str">
            <v>AR</v>
          </cell>
          <cell r="G147">
            <v>77435</v>
          </cell>
          <cell r="H147">
            <v>0.30916252340672823</v>
          </cell>
          <cell r="I147">
            <v>2377.4938545022796</v>
          </cell>
          <cell r="J147" t="str">
            <v>TONS</v>
          </cell>
        </row>
        <row r="148">
          <cell r="A148" t="str">
            <v>05071</v>
          </cell>
          <cell r="B148" t="str">
            <v>05</v>
          </cell>
          <cell r="C148" t="str">
            <v>071</v>
          </cell>
          <cell r="D148" t="str">
            <v>Johnson</v>
          </cell>
          <cell r="E148" t="str">
            <v>County</v>
          </cell>
          <cell r="F148" t="str">
            <v>AR</v>
          </cell>
          <cell r="G148">
            <v>25540</v>
          </cell>
          <cell r="H148">
            <v>0.71366483946750192</v>
          </cell>
          <cell r="I148">
            <v>1810.1328523814977</v>
          </cell>
          <cell r="J148" t="str">
            <v>TONS</v>
          </cell>
        </row>
        <row r="149">
          <cell r="A149" t="str">
            <v>05073</v>
          </cell>
          <cell r="B149" t="str">
            <v>05</v>
          </cell>
          <cell r="C149" t="str">
            <v>073</v>
          </cell>
          <cell r="D149" t="str">
            <v>Lafayette</v>
          </cell>
          <cell r="E149" t="str">
            <v>County</v>
          </cell>
          <cell r="F149" t="str">
            <v>AR</v>
          </cell>
          <cell r="G149">
            <v>7645</v>
          </cell>
          <cell r="H149">
            <v>1</v>
          </cell>
          <cell r="I149">
            <v>759.22892722096617</v>
          </cell>
          <cell r="J149" t="str">
            <v>TONS</v>
          </cell>
        </row>
        <row r="150">
          <cell r="A150" t="str">
            <v>05075</v>
          </cell>
          <cell r="B150" t="str">
            <v>05</v>
          </cell>
          <cell r="C150" t="str">
            <v>075</v>
          </cell>
          <cell r="D150" t="str">
            <v>Lawrence</v>
          </cell>
          <cell r="E150" t="str">
            <v>County</v>
          </cell>
          <cell r="F150" t="str">
            <v>AR</v>
          </cell>
          <cell r="G150">
            <v>17415</v>
          </cell>
          <cell r="H150">
            <v>0.63560149296583401</v>
          </cell>
          <cell r="I150">
            <v>1099.2681485165301</v>
          </cell>
          <cell r="J150" t="str">
            <v>TONS</v>
          </cell>
        </row>
        <row r="151">
          <cell r="A151" t="str">
            <v>05077</v>
          </cell>
          <cell r="B151" t="str">
            <v>05</v>
          </cell>
          <cell r="C151" t="str">
            <v>077</v>
          </cell>
          <cell r="D151" t="str">
            <v>Lee</v>
          </cell>
          <cell r="E151" t="str">
            <v>County</v>
          </cell>
          <cell r="F151" t="str">
            <v>AR</v>
          </cell>
          <cell r="G151">
            <v>10424</v>
          </cell>
          <cell r="H151">
            <v>0.63507290867229471</v>
          </cell>
          <cell r="I151">
            <v>657.43564397682087</v>
          </cell>
          <cell r="J151" t="str">
            <v>TONS</v>
          </cell>
        </row>
        <row r="152">
          <cell r="A152" t="str">
            <v>05079</v>
          </cell>
          <cell r="B152" t="str">
            <v>05</v>
          </cell>
          <cell r="C152" t="str">
            <v>079</v>
          </cell>
          <cell r="D152" t="str">
            <v>Lincoln</v>
          </cell>
          <cell r="E152" t="str">
            <v>County</v>
          </cell>
          <cell r="F152" t="str">
            <v>AR</v>
          </cell>
          <cell r="G152">
            <v>14134</v>
          </cell>
          <cell r="H152">
            <v>1</v>
          </cell>
          <cell r="I152">
            <v>1403.654893046584</v>
          </cell>
          <cell r="J152" t="str">
            <v>TONS</v>
          </cell>
        </row>
        <row r="153">
          <cell r="A153" t="str">
            <v>05081</v>
          </cell>
          <cell r="B153" t="str">
            <v>05</v>
          </cell>
          <cell r="C153" t="str">
            <v>081</v>
          </cell>
          <cell r="D153" t="str">
            <v>Little River</v>
          </cell>
          <cell r="E153" t="str">
            <v>County</v>
          </cell>
          <cell r="F153" t="str">
            <v>AR</v>
          </cell>
          <cell r="G153">
            <v>13171</v>
          </cell>
          <cell r="H153">
            <v>0.68521752334674668</v>
          </cell>
          <cell r="I153">
            <v>896.27744514966901</v>
          </cell>
          <cell r="J153" t="str">
            <v>TONS</v>
          </cell>
        </row>
        <row r="154">
          <cell r="A154" t="str">
            <v>05083</v>
          </cell>
          <cell r="B154" t="str">
            <v>05</v>
          </cell>
          <cell r="C154" t="str">
            <v>083</v>
          </cell>
          <cell r="D154" t="str">
            <v>Logan</v>
          </cell>
          <cell r="E154" t="str">
            <v>County</v>
          </cell>
          <cell r="F154" t="str">
            <v>AR</v>
          </cell>
          <cell r="G154">
            <v>22353</v>
          </cell>
          <cell r="H154">
            <v>0.71019549948552763</v>
          </cell>
          <cell r="I154">
            <v>1576.5545087812736</v>
          </cell>
          <cell r="J154" t="str">
            <v>TONS</v>
          </cell>
        </row>
        <row r="155">
          <cell r="A155" t="str">
            <v>05085</v>
          </cell>
          <cell r="B155" t="str">
            <v>05</v>
          </cell>
          <cell r="C155" t="str">
            <v>085</v>
          </cell>
          <cell r="D155" t="str">
            <v>Lonoke</v>
          </cell>
          <cell r="E155" t="str">
            <v>County</v>
          </cell>
          <cell r="F155" t="str">
            <v>AR</v>
          </cell>
          <cell r="G155">
            <v>68356</v>
          </cell>
          <cell r="H155">
            <v>0.44812452454795482</v>
          </cell>
          <cell r="I155">
            <v>3042.0798559362502</v>
          </cell>
          <cell r="J155" t="str">
            <v>TONS</v>
          </cell>
        </row>
        <row r="156">
          <cell r="A156" t="str">
            <v>05087</v>
          </cell>
          <cell r="B156" t="str">
            <v>05</v>
          </cell>
          <cell r="C156" t="str">
            <v>087</v>
          </cell>
          <cell r="D156" t="str">
            <v>Madison</v>
          </cell>
          <cell r="E156" t="str">
            <v>County</v>
          </cell>
          <cell r="F156" t="str">
            <v>AR</v>
          </cell>
          <cell r="G156">
            <v>15717</v>
          </cell>
          <cell r="H156">
            <v>1</v>
          </cell>
          <cell r="I156">
            <v>1560.8634465836394</v>
          </cell>
          <cell r="J156" t="str">
            <v>TONS</v>
          </cell>
        </row>
        <row r="157">
          <cell r="A157" t="str">
            <v>05089</v>
          </cell>
          <cell r="B157" t="str">
            <v>05</v>
          </cell>
          <cell r="C157" t="str">
            <v>089</v>
          </cell>
          <cell r="D157" t="str">
            <v>Marion</v>
          </cell>
          <cell r="E157" t="str">
            <v>County</v>
          </cell>
          <cell r="F157" t="str">
            <v>AR</v>
          </cell>
          <cell r="G157">
            <v>16653</v>
          </cell>
          <cell r="H157">
            <v>1</v>
          </cell>
          <cell r="I157">
            <v>1653.8180935265857</v>
          </cell>
          <cell r="J157" t="str">
            <v>TONS</v>
          </cell>
        </row>
        <row r="158">
          <cell r="A158" t="str">
            <v>05091</v>
          </cell>
          <cell r="B158" t="str">
            <v>05</v>
          </cell>
          <cell r="C158" t="str">
            <v>091</v>
          </cell>
          <cell r="D158" t="str">
            <v>Miller</v>
          </cell>
          <cell r="E158" t="str">
            <v>County</v>
          </cell>
          <cell r="F158" t="str">
            <v>AR</v>
          </cell>
          <cell r="G158">
            <v>43462</v>
          </cell>
          <cell r="H158">
            <v>0.40011964474713541</v>
          </cell>
          <cell r="I158">
            <v>1727.0099469421323</v>
          </cell>
          <cell r="J158" t="str">
            <v>TONS</v>
          </cell>
        </row>
        <row r="159">
          <cell r="A159" t="str">
            <v>05093</v>
          </cell>
          <cell r="B159" t="str">
            <v>05</v>
          </cell>
          <cell r="C159" t="str">
            <v>093</v>
          </cell>
          <cell r="D159" t="str">
            <v>Mississippi</v>
          </cell>
          <cell r="E159" t="str">
            <v>County</v>
          </cell>
          <cell r="F159" t="str">
            <v>AR</v>
          </cell>
          <cell r="G159">
            <v>46480</v>
          </cell>
          <cell r="H159">
            <v>0.36267211703958691</v>
          </cell>
          <cell r="I159">
            <v>1674.0774396551767</v>
          </cell>
          <cell r="J159" t="str">
            <v>TONS</v>
          </cell>
        </row>
        <row r="160">
          <cell r="A160" t="str">
            <v>05095</v>
          </cell>
          <cell r="B160" t="str">
            <v>05</v>
          </cell>
          <cell r="C160" t="str">
            <v>095</v>
          </cell>
          <cell r="D160" t="str">
            <v>Monroe</v>
          </cell>
          <cell r="E160" t="str">
            <v>County</v>
          </cell>
          <cell r="F160" t="str">
            <v>AR</v>
          </cell>
          <cell r="G160">
            <v>8149</v>
          </cell>
          <cell r="H160">
            <v>0.68977788685728314</v>
          </cell>
          <cell r="I160">
            <v>558.22443425886854</v>
          </cell>
          <cell r="J160" t="str">
            <v>TONS</v>
          </cell>
        </row>
        <row r="161">
          <cell r="A161" t="str">
            <v>05097</v>
          </cell>
          <cell r="B161" t="str">
            <v>05</v>
          </cell>
          <cell r="C161" t="str">
            <v>097</v>
          </cell>
          <cell r="D161" t="str">
            <v>Montgomery</v>
          </cell>
          <cell r="E161" t="str">
            <v>County</v>
          </cell>
          <cell r="F161" t="str">
            <v>AR</v>
          </cell>
          <cell r="G161">
            <v>9487</v>
          </cell>
          <cell r="H161">
            <v>1</v>
          </cell>
          <cell r="I161">
            <v>942.15890549971277</v>
          </cell>
          <cell r="J161" t="str">
            <v>TONS</v>
          </cell>
        </row>
        <row r="162">
          <cell r="A162" t="str">
            <v>05099</v>
          </cell>
          <cell r="B162" t="str">
            <v>05</v>
          </cell>
          <cell r="C162" t="str">
            <v>099</v>
          </cell>
          <cell r="D162" t="str">
            <v>Nevada</v>
          </cell>
          <cell r="E162" t="str">
            <v>County</v>
          </cell>
          <cell r="F162" t="str">
            <v>AR</v>
          </cell>
          <cell r="G162">
            <v>8997</v>
          </cell>
          <cell r="H162">
            <v>0.69178615093920193</v>
          </cell>
          <cell r="I162">
            <v>618.1086779624975</v>
          </cell>
          <cell r="J162" t="str">
            <v>TONS</v>
          </cell>
        </row>
        <row r="163">
          <cell r="A163" t="str">
            <v>05101</v>
          </cell>
          <cell r="B163" t="str">
            <v>05</v>
          </cell>
          <cell r="C163" t="str">
            <v>101</v>
          </cell>
          <cell r="D163" t="str">
            <v>Newton</v>
          </cell>
          <cell r="E163" t="str">
            <v>County</v>
          </cell>
          <cell r="F163" t="str">
            <v>AR</v>
          </cell>
          <cell r="G163">
            <v>8330</v>
          </cell>
          <cell r="H163">
            <v>1</v>
          </cell>
          <cell r="I163">
            <v>827.25663358412646</v>
          </cell>
          <cell r="J163" t="str">
            <v>TONS</v>
          </cell>
        </row>
        <row r="164">
          <cell r="A164" t="str">
            <v>05103</v>
          </cell>
          <cell r="B164" t="str">
            <v>05</v>
          </cell>
          <cell r="C164" t="str">
            <v>103</v>
          </cell>
          <cell r="D164" t="str">
            <v>Ouachita</v>
          </cell>
          <cell r="E164" t="str">
            <v>County</v>
          </cell>
          <cell r="F164" t="str">
            <v>AR</v>
          </cell>
          <cell r="G164">
            <v>26120</v>
          </cell>
          <cell r="H164">
            <v>0.56351454823889735</v>
          </cell>
          <cell r="I164">
            <v>1461.7515473859253</v>
          </cell>
          <cell r="J164" t="str">
            <v>TONS</v>
          </cell>
        </row>
        <row r="165">
          <cell r="A165" t="str">
            <v>05105</v>
          </cell>
          <cell r="B165" t="str">
            <v>05</v>
          </cell>
          <cell r="C165" t="str">
            <v>105</v>
          </cell>
          <cell r="D165" t="str">
            <v>Perry</v>
          </cell>
          <cell r="E165" t="str">
            <v>County</v>
          </cell>
          <cell r="F165" t="str">
            <v>AR</v>
          </cell>
          <cell r="G165">
            <v>10445</v>
          </cell>
          <cell r="H165">
            <v>1</v>
          </cell>
          <cell r="I165">
            <v>1037.2983838878995</v>
          </cell>
          <cell r="J165" t="str">
            <v>TONS</v>
          </cell>
        </row>
        <row r="166">
          <cell r="A166" t="str">
            <v>05107</v>
          </cell>
          <cell r="B166" t="str">
            <v>05</v>
          </cell>
          <cell r="C166" t="str">
            <v>107</v>
          </cell>
          <cell r="D166" t="str">
            <v>Phillips</v>
          </cell>
          <cell r="E166" t="str">
            <v>County</v>
          </cell>
          <cell r="F166" t="str">
            <v>AR</v>
          </cell>
          <cell r="G166">
            <v>21757</v>
          </cell>
          <cell r="H166">
            <v>0.47966171806774832</v>
          </cell>
          <cell r="I166">
            <v>1036.4045892057557</v>
          </cell>
          <cell r="J166" t="str">
            <v>TONS</v>
          </cell>
        </row>
        <row r="167">
          <cell r="A167" t="str">
            <v>05109</v>
          </cell>
          <cell r="B167" t="str">
            <v>05</v>
          </cell>
          <cell r="C167" t="str">
            <v>109</v>
          </cell>
          <cell r="D167" t="str">
            <v>Pike</v>
          </cell>
          <cell r="E167" t="str">
            <v>County</v>
          </cell>
          <cell r="F167" t="str">
            <v>AR</v>
          </cell>
          <cell r="G167">
            <v>11291</v>
          </cell>
          <cell r="H167">
            <v>1</v>
          </cell>
          <cell r="I167">
            <v>1121.3150840094086</v>
          </cell>
          <cell r="J167" t="str">
            <v>TONS</v>
          </cell>
        </row>
        <row r="168">
          <cell r="A168" t="str">
            <v>05111</v>
          </cell>
          <cell r="B168" t="str">
            <v>05</v>
          </cell>
          <cell r="C168" t="str">
            <v>111</v>
          </cell>
          <cell r="D168" t="str">
            <v>Poinsett</v>
          </cell>
          <cell r="E168" t="str">
            <v>County</v>
          </cell>
          <cell r="F168" t="str">
            <v>AR</v>
          </cell>
          <cell r="G168">
            <v>24583</v>
          </cell>
          <cell r="H168">
            <v>0.71138591709718102</v>
          </cell>
          <cell r="I168">
            <v>1736.7423779254748</v>
          </cell>
          <cell r="J168" t="str">
            <v>TONS</v>
          </cell>
        </row>
        <row r="169">
          <cell r="A169" t="str">
            <v>05113</v>
          </cell>
          <cell r="B169" t="str">
            <v>05</v>
          </cell>
          <cell r="C169" t="str">
            <v>113</v>
          </cell>
          <cell r="D169" t="str">
            <v>Polk</v>
          </cell>
          <cell r="E169" t="str">
            <v>County</v>
          </cell>
          <cell r="F169" t="str">
            <v>AR</v>
          </cell>
          <cell r="G169">
            <v>20662</v>
          </cell>
          <cell r="H169">
            <v>0.73385925854225142</v>
          </cell>
          <cell r="I169">
            <v>1505.8454183716822</v>
          </cell>
          <cell r="J169" t="str">
            <v>TONS</v>
          </cell>
        </row>
        <row r="170">
          <cell r="A170" t="str">
            <v>05115</v>
          </cell>
          <cell r="B170" t="str">
            <v>05</v>
          </cell>
          <cell r="C170" t="str">
            <v>115</v>
          </cell>
          <cell r="D170" t="str">
            <v>Pope</v>
          </cell>
          <cell r="E170" t="str">
            <v>County</v>
          </cell>
          <cell r="F170" t="str">
            <v>AR</v>
          </cell>
          <cell r="G170">
            <v>61754</v>
          </cell>
          <cell r="H170">
            <v>0.54493636039770699</v>
          </cell>
          <cell r="I170">
            <v>3341.9976270555858</v>
          </cell>
          <cell r="J170" t="str">
            <v>TONS</v>
          </cell>
        </row>
        <row r="171">
          <cell r="A171" t="str">
            <v>05117</v>
          </cell>
          <cell r="B171" t="str">
            <v>05</v>
          </cell>
          <cell r="C171" t="str">
            <v>117</v>
          </cell>
          <cell r="D171" t="str">
            <v>Prairie</v>
          </cell>
          <cell r="E171" t="str">
            <v>County</v>
          </cell>
          <cell r="F171" t="str">
            <v>AR</v>
          </cell>
          <cell r="G171">
            <v>8715</v>
          </cell>
          <cell r="H171">
            <v>1</v>
          </cell>
          <cell r="I171">
            <v>865.49118387582996</v>
          </cell>
          <cell r="J171" t="str">
            <v>TONS</v>
          </cell>
        </row>
        <row r="172">
          <cell r="A172" t="str">
            <v>05119</v>
          </cell>
          <cell r="B172" t="str">
            <v>05</v>
          </cell>
          <cell r="C172" t="str">
            <v>119</v>
          </cell>
          <cell r="D172" t="str">
            <v>Pulaski</v>
          </cell>
          <cell r="E172" t="str">
            <v>County</v>
          </cell>
          <cell r="F172" t="str">
            <v>AR</v>
          </cell>
          <cell r="G172">
            <v>382748</v>
          </cell>
          <cell r="H172">
            <v>0.12276746057458171</v>
          </cell>
          <cell r="I172">
            <v>0</v>
          </cell>
          <cell r="J172" t="str">
            <v>TONS</v>
          </cell>
        </row>
        <row r="173">
          <cell r="A173" t="str">
            <v>05121</v>
          </cell>
          <cell r="B173" t="str">
            <v>05</v>
          </cell>
          <cell r="C173" t="str">
            <v>121</v>
          </cell>
          <cell r="D173" t="str">
            <v>Randolph</v>
          </cell>
          <cell r="E173" t="str">
            <v>County</v>
          </cell>
          <cell r="F173" t="str">
            <v>AR</v>
          </cell>
          <cell r="G173">
            <v>17969</v>
          </cell>
          <cell r="H173">
            <v>0.67421670655016974</v>
          </cell>
          <cell r="I173">
            <v>1203.1469526856774</v>
          </cell>
          <cell r="J173" t="str">
            <v>TONS</v>
          </cell>
        </row>
        <row r="174">
          <cell r="A174" t="str">
            <v>05123</v>
          </cell>
          <cell r="B174" t="str">
            <v>05</v>
          </cell>
          <cell r="C174" t="str">
            <v>123</v>
          </cell>
          <cell r="D174" t="str">
            <v>St. Francis</v>
          </cell>
          <cell r="E174" t="str">
            <v>County</v>
          </cell>
          <cell r="F174" t="str">
            <v>AR</v>
          </cell>
          <cell r="G174">
            <v>28258</v>
          </cell>
          <cell r="H174">
            <v>0.51553542359685756</v>
          </cell>
          <cell r="I174">
            <v>1446.7556588299587</v>
          </cell>
          <cell r="J174" t="str">
            <v>TONS</v>
          </cell>
        </row>
        <row r="175">
          <cell r="A175" t="str">
            <v>05125</v>
          </cell>
          <cell r="B175" t="str">
            <v>05</v>
          </cell>
          <cell r="C175" t="str">
            <v>125</v>
          </cell>
          <cell r="D175" t="str">
            <v>Saline</v>
          </cell>
          <cell r="E175" t="str">
            <v>County</v>
          </cell>
          <cell r="F175" t="str">
            <v>AR</v>
          </cell>
          <cell r="G175">
            <v>107118</v>
          </cell>
          <cell r="H175">
            <v>0.36160122481749102</v>
          </cell>
          <cell r="I175">
            <v>3846.6936909060692</v>
          </cell>
          <cell r="J175" t="str">
            <v>TONS</v>
          </cell>
        </row>
        <row r="176">
          <cell r="A176" t="str">
            <v>05127</v>
          </cell>
          <cell r="B176" t="str">
            <v>05</v>
          </cell>
          <cell r="C176" t="str">
            <v>127</v>
          </cell>
          <cell r="D176" t="str">
            <v>Scott</v>
          </cell>
          <cell r="E176" t="str">
            <v>County</v>
          </cell>
          <cell r="F176" t="str">
            <v>AR</v>
          </cell>
          <cell r="G176">
            <v>11233</v>
          </cell>
          <cell r="H176">
            <v>0.70355203418499068</v>
          </cell>
          <cell r="I176">
            <v>784.85104144241916</v>
          </cell>
          <cell r="J176" t="str">
            <v>TONS</v>
          </cell>
        </row>
        <row r="177">
          <cell r="A177" t="str">
            <v>05129</v>
          </cell>
          <cell r="B177" t="str">
            <v>05</v>
          </cell>
          <cell r="C177" t="str">
            <v>129</v>
          </cell>
          <cell r="D177" t="str">
            <v>Searcy</v>
          </cell>
          <cell r="E177" t="str">
            <v>County</v>
          </cell>
          <cell r="F177" t="str">
            <v>AR</v>
          </cell>
          <cell r="G177">
            <v>8195</v>
          </cell>
          <cell r="H177">
            <v>1</v>
          </cell>
          <cell r="I177">
            <v>813.84971335197099</v>
          </cell>
          <cell r="J177" t="str">
            <v>TONS</v>
          </cell>
        </row>
        <row r="178">
          <cell r="A178" t="str">
            <v>05131</v>
          </cell>
          <cell r="B178" t="str">
            <v>05</v>
          </cell>
          <cell r="C178" t="str">
            <v>131</v>
          </cell>
          <cell r="D178" t="str">
            <v>Sebastian</v>
          </cell>
          <cell r="E178" t="str">
            <v>County</v>
          </cell>
          <cell r="F178" t="str">
            <v>AR</v>
          </cell>
          <cell r="G178">
            <v>125744</v>
          </cell>
          <cell r="H178">
            <v>0.20812126224710523</v>
          </cell>
          <cell r="I178">
            <v>2598.956314633444</v>
          </cell>
          <cell r="J178" t="str">
            <v>TONS</v>
          </cell>
        </row>
        <row r="179">
          <cell r="A179" t="str">
            <v>05133</v>
          </cell>
          <cell r="B179" t="str">
            <v>05</v>
          </cell>
          <cell r="C179" t="str">
            <v>133</v>
          </cell>
          <cell r="D179" t="str">
            <v>Sevier</v>
          </cell>
          <cell r="E179" t="str">
            <v>County</v>
          </cell>
          <cell r="F179" t="str">
            <v>AR</v>
          </cell>
          <cell r="G179">
            <v>17058</v>
          </cell>
          <cell r="H179">
            <v>0.63600656583421267</v>
          </cell>
          <cell r="I179">
            <v>1077.4198340641283</v>
          </cell>
          <cell r="J179" t="str">
            <v>TONS</v>
          </cell>
        </row>
        <row r="180">
          <cell r="A180" t="str">
            <v>05135</v>
          </cell>
          <cell r="B180" t="str">
            <v>05</v>
          </cell>
          <cell r="C180" t="str">
            <v>135</v>
          </cell>
          <cell r="D180" t="str">
            <v>Sharp</v>
          </cell>
          <cell r="E180" t="str">
            <v>County</v>
          </cell>
          <cell r="F180" t="str">
            <v>AR</v>
          </cell>
          <cell r="G180">
            <v>17264</v>
          </cell>
          <cell r="H180">
            <v>0.80056765523632989</v>
          </cell>
          <cell r="I180">
            <v>1372.5707002120305</v>
          </cell>
          <cell r="J180" t="str">
            <v>TONS</v>
          </cell>
        </row>
        <row r="181">
          <cell r="A181" t="str">
            <v>05137</v>
          </cell>
          <cell r="B181" t="str">
            <v>05</v>
          </cell>
          <cell r="C181" t="str">
            <v>137</v>
          </cell>
          <cell r="D181" t="str">
            <v>Stone</v>
          </cell>
          <cell r="E181" t="str">
            <v>County</v>
          </cell>
          <cell r="F181" t="str">
            <v>AR</v>
          </cell>
          <cell r="G181">
            <v>12394</v>
          </cell>
          <cell r="H181">
            <v>1</v>
          </cell>
          <cell r="I181">
            <v>1230.8545878321327</v>
          </cell>
          <cell r="J181" t="str">
            <v>TONS</v>
          </cell>
        </row>
        <row r="182">
          <cell r="A182" t="str">
            <v>05139</v>
          </cell>
          <cell r="B182" t="str">
            <v>05</v>
          </cell>
          <cell r="C182" t="str">
            <v>139</v>
          </cell>
          <cell r="D182" t="str">
            <v>Union</v>
          </cell>
          <cell r="E182" t="str">
            <v>County</v>
          </cell>
          <cell r="F182" t="str">
            <v>AR</v>
          </cell>
          <cell r="G182">
            <v>41639</v>
          </cell>
          <cell r="H182">
            <v>0.54504190782679696</v>
          </cell>
          <cell r="I182">
            <v>2253.8522568057324</v>
          </cell>
          <cell r="J182" t="str">
            <v>TONS</v>
          </cell>
        </row>
        <row r="183">
          <cell r="A183" t="str">
            <v>05141</v>
          </cell>
          <cell r="B183" t="str">
            <v>05</v>
          </cell>
          <cell r="C183" t="str">
            <v>141</v>
          </cell>
          <cell r="D183" t="str">
            <v>Van Buren</v>
          </cell>
          <cell r="E183" t="str">
            <v>County</v>
          </cell>
          <cell r="F183" t="str">
            <v>AR</v>
          </cell>
          <cell r="G183">
            <v>17295</v>
          </cell>
          <cell r="H183">
            <v>1</v>
          </cell>
          <cell r="I183">
            <v>1717.575447519504</v>
          </cell>
          <cell r="J183" t="str">
            <v>TONS</v>
          </cell>
        </row>
        <row r="184">
          <cell r="A184" t="str">
            <v>05143</v>
          </cell>
          <cell r="B184" t="str">
            <v>05</v>
          </cell>
          <cell r="C184" t="str">
            <v>143</v>
          </cell>
          <cell r="D184" t="str">
            <v>Washington</v>
          </cell>
          <cell r="E184" t="str">
            <v>County</v>
          </cell>
          <cell r="F184" t="str">
            <v>AR</v>
          </cell>
          <cell r="G184">
            <v>203065</v>
          </cell>
          <cell r="H184">
            <v>0.25494792307881714</v>
          </cell>
          <cell r="I184">
            <v>5141.4049432513584</v>
          </cell>
          <cell r="J184" t="str">
            <v>TONS</v>
          </cell>
        </row>
        <row r="185">
          <cell r="A185" t="str">
            <v>05145</v>
          </cell>
          <cell r="B185" t="str">
            <v>05</v>
          </cell>
          <cell r="C185" t="str">
            <v>145</v>
          </cell>
          <cell r="D185" t="str">
            <v>White</v>
          </cell>
          <cell r="E185" t="str">
            <v>County</v>
          </cell>
          <cell r="F185" t="str">
            <v>AR</v>
          </cell>
          <cell r="G185">
            <v>77076</v>
          </cell>
          <cell r="H185">
            <v>0.54317816181431311</v>
          </cell>
          <cell r="I185">
            <v>4157.7342402920813</v>
          </cell>
          <cell r="J185" t="str">
            <v>TONS</v>
          </cell>
        </row>
        <row r="186">
          <cell r="A186" t="str">
            <v>05147</v>
          </cell>
          <cell r="B186" t="str">
            <v>05</v>
          </cell>
          <cell r="C186" t="str">
            <v>147</v>
          </cell>
          <cell r="D186" t="str">
            <v>Woodruff</v>
          </cell>
          <cell r="E186" t="str">
            <v>County</v>
          </cell>
          <cell r="F186" t="str">
            <v>AR</v>
          </cell>
          <cell r="G186">
            <v>7260</v>
          </cell>
          <cell r="H186">
            <v>1</v>
          </cell>
          <cell r="I186">
            <v>720.99437692926278</v>
          </cell>
          <cell r="J186" t="str">
            <v>TONS</v>
          </cell>
        </row>
        <row r="187">
          <cell r="A187" t="str">
            <v>05149</v>
          </cell>
          <cell r="B187" t="str">
            <v>05</v>
          </cell>
          <cell r="C187" t="str">
            <v>149</v>
          </cell>
          <cell r="D187" t="str">
            <v>Yell</v>
          </cell>
          <cell r="E187" t="str">
            <v>County</v>
          </cell>
          <cell r="F187" t="str">
            <v>AR</v>
          </cell>
          <cell r="G187">
            <v>22185</v>
          </cell>
          <cell r="H187">
            <v>0.79125535271579894</v>
          </cell>
          <cell r="I187">
            <v>1743.2968722611956</v>
          </cell>
          <cell r="J187" t="str">
            <v>TONS</v>
          </cell>
        </row>
        <row r="188">
          <cell r="A188" t="str">
            <v>06001</v>
          </cell>
          <cell r="B188" t="str">
            <v>06</v>
          </cell>
          <cell r="C188" t="str">
            <v>001</v>
          </cell>
          <cell r="D188" t="str">
            <v>Alameda</v>
          </cell>
          <cell r="E188" t="str">
            <v>County</v>
          </cell>
          <cell r="F188" t="str">
            <v>CA</v>
          </cell>
          <cell r="G188">
            <v>1510271</v>
          </cell>
          <cell r="H188">
            <v>3.8860575353694801E-3</v>
          </cell>
          <cell r="I188">
            <v>0</v>
          </cell>
          <cell r="J188" t="str">
            <v>TONS</v>
          </cell>
        </row>
        <row r="189">
          <cell r="A189" t="str">
            <v>06003</v>
          </cell>
          <cell r="B189" t="str">
            <v>06</v>
          </cell>
          <cell r="C189" t="str">
            <v>003</v>
          </cell>
          <cell r="D189" t="str">
            <v>Alpine</v>
          </cell>
          <cell r="E189" t="str">
            <v>County</v>
          </cell>
          <cell r="F189" t="str">
            <v>CA</v>
          </cell>
          <cell r="G189">
            <v>1175</v>
          </cell>
          <cell r="H189">
            <v>1</v>
          </cell>
          <cell r="I189">
            <v>116.68986127987381</v>
          </cell>
          <cell r="J189" t="str">
            <v>TONS</v>
          </cell>
        </row>
        <row r="190">
          <cell r="A190" t="str">
            <v>06005</v>
          </cell>
          <cell r="B190" t="str">
            <v>06</v>
          </cell>
          <cell r="C190" t="str">
            <v>005</v>
          </cell>
          <cell r="D190" t="str">
            <v>Amador</v>
          </cell>
          <cell r="E190" t="str">
            <v>County</v>
          </cell>
          <cell r="F190" t="str">
            <v>CA</v>
          </cell>
          <cell r="G190">
            <v>38091</v>
          </cell>
          <cell r="H190">
            <v>0.60423722139087976</v>
          </cell>
          <cell r="I190">
            <v>2285.7309338021919</v>
          </cell>
          <cell r="J190" t="str">
            <v>TONS</v>
          </cell>
        </row>
        <row r="191">
          <cell r="A191" t="str">
            <v>06007</v>
          </cell>
          <cell r="B191" t="str">
            <v>06</v>
          </cell>
          <cell r="C191" t="str">
            <v>007</v>
          </cell>
          <cell r="D191" t="str">
            <v>Butte</v>
          </cell>
          <cell r="E191" t="str">
            <v>County</v>
          </cell>
          <cell r="F191" t="str">
            <v>CA</v>
          </cell>
          <cell r="G191">
            <v>220000</v>
          </cell>
          <cell r="H191">
            <v>0.18901818181818181</v>
          </cell>
          <cell r="I191">
            <v>0</v>
          </cell>
          <cell r="J191" t="str">
            <v>TONS</v>
          </cell>
        </row>
        <row r="192">
          <cell r="A192" t="str">
            <v>06009</v>
          </cell>
          <cell r="B192" t="str">
            <v>06</v>
          </cell>
          <cell r="C192" t="str">
            <v>009</v>
          </cell>
          <cell r="D192" t="str">
            <v>Calaveras</v>
          </cell>
          <cell r="E192" t="str">
            <v>County</v>
          </cell>
          <cell r="F192" t="str">
            <v>CA</v>
          </cell>
          <cell r="G192">
            <v>45578</v>
          </cell>
          <cell r="H192">
            <v>0.75409188643643865</v>
          </cell>
          <cell r="I192">
            <v>3413.3025805866059</v>
          </cell>
          <cell r="J192" t="str">
            <v>TONS</v>
          </cell>
        </row>
        <row r="193">
          <cell r="A193" t="str">
            <v>06011</v>
          </cell>
          <cell r="B193" t="str">
            <v>06</v>
          </cell>
          <cell r="C193" t="str">
            <v>011</v>
          </cell>
          <cell r="D193" t="str">
            <v>Colusa</v>
          </cell>
          <cell r="E193" t="str">
            <v>County</v>
          </cell>
          <cell r="F193" t="str">
            <v>CA</v>
          </cell>
          <cell r="G193">
            <v>21419</v>
          </cell>
          <cell r="H193">
            <v>0.3172417012932443</v>
          </cell>
          <cell r="I193">
            <v>674.81498501850422</v>
          </cell>
          <cell r="J193" t="str">
            <v>TONS</v>
          </cell>
        </row>
        <row r="194">
          <cell r="A194" t="str">
            <v>06013</v>
          </cell>
          <cell r="B194" t="str">
            <v>06</v>
          </cell>
          <cell r="C194" t="str">
            <v>013</v>
          </cell>
          <cell r="D194" t="str">
            <v>Contra Costa</v>
          </cell>
          <cell r="E194" t="str">
            <v>County</v>
          </cell>
          <cell r="F194" t="str">
            <v>CA</v>
          </cell>
          <cell r="G194">
            <v>1049025</v>
          </cell>
          <cell r="H194">
            <v>7.9273611210409663E-3</v>
          </cell>
          <cell r="I194">
            <v>0</v>
          </cell>
          <cell r="J194" t="str">
            <v>TONS</v>
          </cell>
        </row>
        <row r="195">
          <cell r="A195" t="str">
            <v>06015</v>
          </cell>
          <cell r="B195" t="str">
            <v>06</v>
          </cell>
          <cell r="C195" t="str">
            <v>015</v>
          </cell>
          <cell r="D195" t="str">
            <v>Del Norte</v>
          </cell>
          <cell r="E195" t="str">
            <v>County</v>
          </cell>
          <cell r="F195" t="str">
            <v>CA</v>
          </cell>
          <cell r="G195">
            <v>28610</v>
          </cell>
          <cell r="H195">
            <v>0.33673540720027961</v>
          </cell>
          <cell r="I195">
            <v>956.75755197472699</v>
          </cell>
          <cell r="J195" t="str">
            <v>TONS</v>
          </cell>
        </row>
        <row r="196">
          <cell r="A196" t="str">
            <v>06017</v>
          </cell>
          <cell r="B196" t="str">
            <v>06</v>
          </cell>
          <cell r="C196" t="str">
            <v>017</v>
          </cell>
          <cell r="D196" t="str">
            <v>El Dorado</v>
          </cell>
          <cell r="E196" t="str">
            <v>County</v>
          </cell>
          <cell r="F196" t="str">
            <v>CA</v>
          </cell>
          <cell r="G196">
            <v>181058</v>
          </cell>
          <cell r="H196">
            <v>0.34699930409040197</v>
          </cell>
          <cell r="I196">
            <v>6239.3820550047913</v>
          </cell>
          <cell r="J196" t="str">
            <v>TONS</v>
          </cell>
        </row>
        <row r="197">
          <cell r="A197" t="str">
            <v>06019</v>
          </cell>
          <cell r="B197" t="str">
            <v>06</v>
          </cell>
          <cell r="C197" t="str">
            <v>019</v>
          </cell>
          <cell r="D197" t="str">
            <v>Fresno</v>
          </cell>
          <cell r="E197" t="str">
            <v>County</v>
          </cell>
          <cell r="F197" t="str">
            <v>CA</v>
          </cell>
          <cell r="G197">
            <v>930450</v>
          </cell>
          <cell r="H197">
            <v>0.10805201784082971</v>
          </cell>
          <cell r="I197">
            <v>0</v>
          </cell>
          <cell r="J197" t="str">
            <v>TONS</v>
          </cell>
        </row>
        <row r="198">
          <cell r="A198" t="str">
            <v>06021</v>
          </cell>
          <cell r="B198" t="str">
            <v>06</v>
          </cell>
          <cell r="C198" t="str">
            <v>021</v>
          </cell>
          <cell r="D198" t="str">
            <v>Glenn</v>
          </cell>
          <cell r="E198" t="str">
            <v>County</v>
          </cell>
          <cell r="F198" t="str">
            <v>CA</v>
          </cell>
          <cell r="G198">
            <v>28122</v>
          </cell>
          <cell r="H198">
            <v>0.4087191522651305</v>
          </cell>
          <cell r="I198">
            <v>1141.475119617761</v>
          </cell>
          <cell r="J198" t="str">
            <v>TONS</v>
          </cell>
        </row>
        <row r="199">
          <cell r="A199" t="str">
            <v>06023</v>
          </cell>
          <cell r="B199" t="str">
            <v>06</v>
          </cell>
          <cell r="C199" t="str">
            <v>023</v>
          </cell>
          <cell r="D199" t="str">
            <v>Humboldt</v>
          </cell>
          <cell r="E199" t="str">
            <v>County</v>
          </cell>
          <cell r="F199" t="str">
            <v>CA</v>
          </cell>
          <cell r="G199">
            <v>134623</v>
          </cell>
          <cell r="H199">
            <v>0.29758659367270079</v>
          </cell>
          <cell r="I199">
            <v>3978.5780617823857</v>
          </cell>
          <cell r="J199" t="str">
            <v>TONS</v>
          </cell>
        </row>
        <row r="200">
          <cell r="A200" t="str">
            <v>06025</v>
          </cell>
          <cell r="B200" t="str">
            <v>06</v>
          </cell>
          <cell r="C200" t="str">
            <v>025</v>
          </cell>
          <cell r="D200" t="str">
            <v>Imperial</v>
          </cell>
          <cell r="E200" t="str">
            <v>County</v>
          </cell>
          <cell r="F200" t="str">
            <v>CA</v>
          </cell>
          <cell r="G200">
            <v>174528</v>
          </cell>
          <cell r="H200">
            <v>0.17417835533553355</v>
          </cell>
          <cell r="I200">
            <v>0</v>
          </cell>
          <cell r="J200" t="str">
            <v>TONS</v>
          </cell>
        </row>
        <row r="201">
          <cell r="A201" t="str">
            <v>06027</v>
          </cell>
          <cell r="B201" t="str">
            <v>06</v>
          </cell>
          <cell r="C201" t="str">
            <v>027</v>
          </cell>
          <cell r="D201" t="str">
            <v>Inyo</v>
          </cell>
          <cell r="E201" t="str">
            <v>County</v>
          </cell>
          <cell r="F201" t="str">
            <v>CA</v>
          </cell>
          <cell r="G201">
            <v>18546</v>
          </cell>
          <cell r="H201">
            <v>0.46430497142240912</v>
          </cell>
          <cell r="I201">
            <v>855.16288977105808</v>
          </cell>
          <cell r="J201" t="str">
            <v>TONS</v>
          </cell>
        </row>
        <row r="202">
          <cell r="A202" t="str">
            <v>06029</v>
          </cell>
          <cell r="B202" t="str">
            <v>06</v>
          </cell>
          <cell r="C202" t="str">
            <v>029</v>
          </cell>
          <cell r="D202" t="str">
            <v>Kern</v>
          </cell>
          <cell r="E202" t="str">
            <v>County</v>
          </cell>
          <cell r="F202" t="str">
            <v>CA</v>
          </cell>
          <cell r="G202">
            <v>839631</v>
          </cell>
          <cell r="H202">
            <v>0.10206030982657859</v>
          </cell>
          <cell r="I202">
            <v>0</v>
          </cell>
          <cell r="J202" t="str">
            <v>TONS</v>
          </cell>
        </row>
        <row r="203">
          <cell r="A203" t="str">
            <v>06031</v>
          </cell>
          <cell r="B203" t="str">
            <v>06</v>
          </cell>
          <cell r="C203" t="str">
            <v>031</v>
          </cell>
          <cell r="D203" t="str">
            <v>Kings</v>
          </cell>
          <cell r="E203" t="str">
            <v>County</v>
          </cell>
          <cell r="F203" t="str">
            <v>CA</v>
          </cell>
          <cell r="G203">
            <v>152982</v>
          </cell>
          <cell r="H203">
            <v>0.1085160345661581</v>
          </cell>
          <cell r="I203">
            <v>0</v>
          </cell>
          <cell r="J203" t="str">
            <v>TONS</v>
          </cell>
        </row>
        <row r="204">
          <cell r="A204" t="str">
            <v>06033</v>
          </cell>
          <cell r="B204" t="str">
            <v>06</v>
          </cell>
          <cell r="C204" t="str">
            <v>033</v>
          </cell>
          <cell r="D204" t="str">
            <v>Lake</v>
          </cell>
          <cell r="E204" t="str">
            <v>County</v>
          </cell>
          <cell r="F204" t="str">
            <v>CA</v>
          </cell>
          <cell r="G204">
            <v>64665</v>
          </cell>
          <cell r="H204">
            <v>0.33106007886801209</v>
          </cell>
          <cell r="I204">
            <v>2126.0396172591818</v>
          </cell>
          <cell r="J204" t="str">
            <v>TONS</v>
          </cell>
        </row>
        <row r="205">
          <cell r="A205" t="str">
            <v>06035</v>
          </cell>
          <cell r="B205" t="str">
            <v>06</v>
          </cell>
          <cell r="C205" t="str">
            <v>035</v>
          </cell>
          <cell r="D205" t="str">
            <v>Lassen</v>
          </cell>
          <cell r="E205" t="str">
            <v>County</v>
          </cell>
          <cell r="F205" t="str">
            <v>CA</v>
          </cell>
          <cell r="G205">
            <v>34895</v>
          </cell>
          <cell r="H205">
            <v>0.70525863304198311</v>
          </cell>
          <cell r="I205">
            <v>2444.0319030618671</v>
          </cell>
          <cell r="J205" t="str">
            <v>TONS</v>
          </cell>
        </row>
        <row r="206">
          <cell r="A206" t="str">
            <v>06037</v>
          </cell>
          <cell r="B206" t="str">
            <v>06</v>
          </cell>
          <cell r="C206" t="str">
            <v>037</v>
          </cell>
          <cell r="D206" t="str">
            <v>Los Angeles</v>
          </cell>
          <cell r="E206" t="str">
            <v>County</v>
          </cell>
          <cell r="F206" t="str">
            <v>CA</v>
          </cell>
          <cell r="G206">
            <v>9818605</v>
          </cell>
          <cell r="H206">
            <v>6.0521835841242213E-3</v>
          </cell>
          <cell r="I206">
            <v>0</v>
          </cell>
          <cell r="J206" t="str">
            <v>TONS</v>
          </cell>
        </row>
        <row r="207">
          <cell r="A207" t="str">
            <v>06039</v>
          </cell>
          <cell r="B207" t="str">
            <v>06</v>
          </cell>
          <cell r="C207" t="str">
            <v>039</v>
          </cell>
          <cell r="D207" t="str">
            <v>Madera</v>
          </cell>
          <cell r="E207" t="str">
            <v>County</v>
          </cell>
          <cell r="F207" t="str">
            <v>CA</v>
          </cell>
          <cell r="G207">
            <v>150865</v>
          </cell>
          <cell r="H207">
            <v>0.32924800318165248</v>
          </cell>
          <cell r="I207">
            <v>4932.952161271397</v>
          </cell>
          <cell r="J207" t="str">
            <v>TONS</v>
          </cell>
        </row>
        <row r="208">
          <cell r="A208" t="str">
            <v>06041</v>
          </cell>
          <cell r="B208" t="str">
            <v>06</v>
          </cell>
          <cell r="C208" t="str">
            <v>041</v>
          </cell>
          <cell r="D208" t="str">
            <v>Marin</v>
          </cell>
          <cell r="E208" t="str">
            <v>County</v>
          </cell>
          <cell r="F208" t="str">
            <v>CA</v>
          </cell>
          <cell r="G208">
            <v>252409</v>
          </cell>
          <cell r="H208">
            <v>6.5199735350165808E-2</v>
          </cell>
          <cell r="I208">
            <v>0</v>
          </cell>
          <cell r="J208" t="str">
            <v>TONS</v>
          </cell>
        </row>
        <row r="209">
          <cell r="A209" t="str">
            <v>06043</v>
          </cell>
          <cell r="B209" t="str">
            <v>06</v>
          </cell>
          <cell r="C209" t="str">
            <v>043</v>
          </cell>
          <cell r="D209" t="str">
            <v>Mariposa</v>
          </cell>
          <cell r="E209" t="str">
            <v>County</v>
          </cell>
          <cell r="F209" t="str">
            <v>CA</v>
          </cell>
          <cell r="G209">
            <v>18251</v>
          </cell>
          <cell r="H209">
            <v>1</v>
          </cell>
          <cell r="I209">
            <v>1812.5163048672141</v>
          </cell>
          <cell r="J209" t="str">
            <v>TONS</v>
          </cell>
        </row>
        <row r="210">
          <cell r="A210" t="str">
            <v>06045</v>
          </cell>
          <cell r="B210" t="str">
            <v>06</v>
          </cell>
          <cell r="C210" t="str">
            <v>045</v>
          </cell>
          <cell r="D210" t="str">
            <v>Mendocino</v>
          </cell>
          <cell r="E210" t="str">
            <v>County</v>
          </cell>
          <cell r="F210" t="str">
            <v>CA</v>
          </cell>
          <cell r="G210">
            <v>87841</v>
          </cell>
          <cell r="H210">
            <v>0.45230587083480378</v>
          </cell>
          <cell r="I210">
            <v>3945.706279583545</v>
          </cell>
          <cell r="J210" t="str">
            <v>TONS</v>
          </cell>
        </row>
        <row r="211">
          <cell r="A211" t="str">
            <v>06047</v>
          </cell>
          <cell r="B211" t="str">
            <v>06</v>
          </cell>
          <cell r="C211" t="str">
            <v>047</v>
          </cell>
          <cell r="D211" t="str">
            <v>Merced</v>
          </cell>
          <cell r="E211" t="str">
            <v>County</v>
          </cell>
          <cell r="F211" t="str">
            <v>CA</v>
          </cell>
          <cell r="G211">
            <v>255793</v>
          </cell>
          <cell r="H211">
            <v>0.14273260018843362</v>
          </cell>
          <cell r="I211">
            <v>0</v>
          </cell>
          <cell r="J211" t="str">
            <v>TONS</v>
          </cell>
        </row>
        <row r="212">
          <cell r="A212" t="str">
            <v>06049</v>
          </cell>
          <cell r="B212" t="str">
            <v>06</v>
          </cell>
          <cell r="C212" t="str">
            <v>049</v>
          </cell>
          <cell r="D212" t="str">
            <v>Modoc</v>
          </cell>
          <cell r="E212" t="str">
            <v>County</v>
          </cell>
          <cell r="F212" t="str">
            <v>CA</v>
          </cell>
          <cell r="G212">
            <v>9686</v>
          </cell>
          <cell r="H212">
            <v>0.69956638447243447</v>
          </cell>
          <cell r="I212">
            <v>672.92808513397858</v>
          </cell>
          <cell r="J212" t="str">
            <v>TONS</v>
          </cell>
        </row>
        <row r="213">
          <cell r="A213" t="str">
            <v>06051</v>
          </cell>
          <cell r="B213" t="str">
            <v>06</v>
          </cell>
          <cell r="C213" t="str">
            <v>051</v>
          </cell>
          <cell r="D213" t="str">
            <v>Mono</v>
          </cell>
          <cell r="E213" t="str">
            <v>County</v>
          </cell>
          <cell r="F213" t="str">
            <v>CA</v>
          </cell>
          <cell r="G213">
            <v>14202</v>
          </cell>
          <cell r="H213">
            <v>0.45831573017884802</v>
          </cell>
          <cell r="I213">
            <v>646.41217623038176</v>
          </cell>
          <cell r="J213" t="str">
            <v>TONS</v>
          </cell>
        </row>
        <row r="214">
          <cell r="A214" t="str">
            <v>06053</v>
          </cell>
          <cell r="B214" t="str">
            <v>06</v>
          </cell>
          <cell r="C214" t="str">
            <v>053</v>
          </cell>
          <cell r="D214" t="str">
            <v>Monterey</v>
          </cell>
          <cell r="E214" t="str">
            <v>County</v>
          </cell>
          <cell r="F214" t="str">
            <v>CA</v>
          </cell>
          <cell r="G214">
            <v>415057</v>
          </cell>
          <cell r="H214">
            <v>9.816001175742127E-2</v>
          </cell>
          <cell r="I214">
            <v>0</v>
          </cell>
          <cell r="J214" t="str">
            <v>TONS</v>
          </cell>
        </row>
        <row r="215">
          <cell r="A215" t="str">
            <v>06055</v>
          </cell>
          <cell r="B215" t="str">
            <v>06</v>
          </cell>
          <cell r="C215" t="str">
            <v>055</v>
          </cell>
          <cell r="D215" t="str">
            <v>Napa</v>
          </cell>
          <cell r="E215" t="str">
            <v>County</v>
          </cell>
          <cell r="F215" t="str">
            <v>CA</v>
          </cell>
          <cell r="G215">
            <v>136484</v>
          </cell>
          <cell r="H215">
            <v>0.13400838193487882</v>
          </cell>
          <cell r="I215">
            <v>0</v>
          </cell>
          <cell r="J215" t="str">
            <v>TONS</v>
          </cell>
        </row>
        <row r="216">
          <cell r="A216" t="str">
            <v>06057</v>
          </cell>
          <cell r="B216" t="str">
            <v>06</v>
          </cell>
          <cell r="C216" t="str">
            <v>057</v>
          </cell>
          <cell r="D216" t="str">
            <v>Nevada</v>
          </cell>
          <cell r="E216" t="str">
            <v>County</v>
          </cell>
          <cell r="F216" t="str">
            <v>CA</v>
          </cell>
          <cell r="G216">
            <v>98764</v>
          </cell>
          <cell r="H216">
            <v>0.42134785954396337</v>
          </cell>
          <cell r="I216">
            <v>4132.7079891920584</v>
          </cell>
          <cell r="J216" t="str">
            <v>TONS</v>
          </cell>
        </row>
        <row r="217">
          <cell r="A217" t="str">
            <v>06059</v>
          </cell>
          <cell r="B217" t="str">
            <v>06</v>
          </cell>
          <cell r="C217" t="str">
            <v>059</v>
          </cell>
          <cell r="D217" t="str">
            <v>Orange</v>
          </cell>
          <cell r="E217" t="str">
            <v>County</v>
          </cell>
          <cell r="F217" t="str">
            <v>CA</v>
          </cell>
          <cell r="G217">
            <v>3010232</v>
          </cell>
          <cell r="H217">
            <v>1.4334443325298516E-3</v>
          </cell>
          <cell r="I217">
            <v>0</v>
          </cell>
          <cell r="J217" t="str">
            <v>TONS</v>
          </cell>
        </row>
        <row r="218">
          <cell r="A218" t="str">
            <v>06061</v>
          </cell>
          <cell r="B218" t="str">
            <v>06</v>
          </cell>
          <cell r="C218" t="str">
            <v>061</v>
          </cell>
          <cell r="D218" t="str">
            <v>Placer</v>
          </cell>
          <cell r="E218" t="str">
            <v>County</v>
          </cell>
          <cell r="F218" t="str">
            <v>CA</v>
          </cell>
          <cell r="G218">
            <v>348432</v>
          </cell>
          <cell r="H218">
            <v>0.13787195205951233</v>
          </cell>
          <cell r="I218">
            <v>0</v>
          </cell>
          <cell r="J218" t="str">
            <v>TONS</v>
          </cell>
        </row>
        <row r="219">
          <cell r="A219" t="str">
            <v>06063</v>
          </cell>
          <cell r="B219" t="str">
            <v>06</v>
          </cell>
          <cell r="C219" t="str">
            <v>063</v>
          </cell>
          <cell r="D219" t="str">
            <v>Plumas</v>
          </cell>
          <cell r="E219" t="str">
            <v>County</v>
          </cell>
          <cell r="F219" t="str">
            <v>CA</v>
          </cell>
          <cell r="G219">
            <v>20007</v>
          </cell>
          <cell r="H219">
            <v>0.74024091567951222</v>
          </cell>
          <cell r="I219">
            <v>1470.788804727601</v>
          </cell>
          <cell r="J219" t="str">
            <v>TONS</v>
          </cell>
        </row>
        <row r="220">
          <cell r="A220" t="str">
            <v>06065</v>
          </cell>
          <cell r="B220" t="str">
            <v>06</v>
          </cell>
          <cell r="C220" t="str">
            <v>065</v>
          </cell>
          <cell r="D220" t="str">
            <v>Riverside</v>
          </cell>
          <cell r="E220" t="str">
            <v>County</v>
          </cell>
          <cell r="F220" t="str">
            <v>CA</v>
          </cell>
          <cell r="G220">
            <v>2189641</v>
          </cell>
          <cell r="H220">
            <v>4.6223102325906394E-2</v>
          </cell>
          <cell r="I220">
            <v>0</v>
          </cell>
          <cell r="J220" t="str">
            <v>TONS</v>
          </cell>
        </row>
        <row r="221">
          <cell r="A221" t="str">
            <v>06067</v>
          </cell>
          <cell r="B221" t="str">
            <v>06</v>
          </cell>
          <cell r="C221" t="str">
            <v>067</v>
          </cell>
          <cell r="D221" t="str">
            <v>Sacramento</v>
          </cell>
          <cell r="E221" t="str">
            <v>County</v>
          </cell>
          <cell r="F221" t="str">
            <v>CA</v>
          </cell>
          <cell r="G221">
            <v>1418788</v>
          </cell>
          <cell r="H221">
            <v>2.0621121689780291E-2</v>
          </cell>
          <cell r="I221">
            <v>0</v>
          </cell>
          <cell r="J221" t="str">
            <v>TONS</v>
          </cell>
        </row>
        <row r="222">
          <cell r="A222" t="str">
            <v>06069</v>
          </cell>
          <cell r="B222" t="str">
            <v>06</v>
          </cell>
          <cell r="C222" t="str">
            <v>069</v>
          </cell>
          <cell r="D222" t="str">
            <v>San Benito</v>
          </cell>
          <cell r="E222" t="str">
            <v>County</v>
          </cell>
          <cell r="F222" t="str">
            <v>CA</v>
          </cell>
          <cell r="G222">
            <v>55269</v>
          </cell>
          <cell r="H222">
            <v>0.24004414771390833</v>
          </cell>
          <cell r="I222">
            <v>1317.552672000073</v>
          </cell>
          <cell r="J222" t="str">
            <v>TONS</v>
          </cell>
        </row>
        <row r="223">
          <cell r="A223" t="str">
            <v>06071</v>
          </cell>
          <cell r="B223" t="str">
            <v>06</v>
          </cell>
          <cell r="C223" t="str">
            <v>071</v>
          </cell>
          <cell r="D223" t="str">
            <v>San Bernardino</v>
          </cell>
          <cell r="E223" t="str">
            <v>County</v>
          </cell>
          <cell r="F223" t="str">
            <v>CA</v>
          </cell>
          <cell r="G223">
            <v>2035210</v>
          </cell>
          <cell r="H223">
            <v>4.7344991425946219E-2</v>
          </cell>
          <cell r="I223">
            <v>0</v>
          </cell>
          <cell r="J223" t="str">
            <v>TONS</v>
          </cell>
        </row>
        <row r="224">
          <cell r="A224" t="str">
            <v>06073</v>
          </cell>
          <cell r="B224" t="str">
            <v>06</v>
          </cell>
          <cell r="C224" t="str">
            <v>073</v>
          </cell>
          <cell r="D224" t="str">
            <v>San Diego</v>
          </cell>
          <cell r="E224" t="str">
            <v>County</v>
          </cell>
          <cell r="F224" t="str">
            <v>CA</v>
          </cell>
          <cell r="G224">
            <v>3095313</v>
          </cell>
          <cell r="H224">
            <v>3.2970494421727302E-2</v>
          </cell>
          <cell r="I224">
            <v>0</v>
          </cell>
          <cell r="J224" t="str">
            <v>TONS</v>
          </cell>
        </row>
        <row r="225">
          <cell r="A225" t="str">
            <v>06075</v>
          </cell>
          <cell r="B225" t="str">
            <v>06</v>
          </cell>
          <cell r="C225" t="str">
            <v>075</v>
          </cell>
          <cell r="D225" t="str">
            <v>San Francisco</v>
          </cell>
          <cell r="E225" t="str">
            <v>County</v>
          </cell>
          <cell r="F225" t="str">
            <v>CA</v>
          </cell>
          <cell r="G225">
            <v>805235</v>
          </cell>
          <cell r="H225">
            <v>0</v>
          </cell>
          <cell r="I225">
            <v>0</v>
          </cell>
          <cell r="J225" t="str">
            <v>TONS</v>
          </cell>
        </row>
        <row r="226">
          <cell r="A226" t="str">
            <v>06077</v>
          </cell>
          <cell r="B226" t="str">
            <v>06</v>
          </cell>
          <cell r="C226" t="str">
            <v>077</v>
          </cell>
          <cell r="D226" t="str">
            <v>San Joaquin</v>
          </cell>
          <cell r="E226" t="str">
            <v>County</v>
          </cell>
          <cell r="F226" t="str">
            <v>CA</v>
          </cell>
          <cell r="G226">
            <v>685306</v>
          </cell>
          <cell r="H226">
            <v>8.4728573804986385E-2</v>
          </cell>
          <cell r="I226">
            <v>0</v>
          </cell>
          <cell r="J226" t="str">
            <v>TONS</v>
          </cell>
        </row>
        <row r="227">
          <cell r="A227" t="str">
            <v>06079</v>
          </cell>
          <cell r="B227" t="str">
            <v>06</v>
          </cell>
          <cell r="C227" t="str">
            <v>079</v>
          </cell>
          <cell r="D227" t="str">
            <v>San Luis Obispo</v>
          </cell>
          <cell r="E227" t="str">
            <v>County</v>
          </cell>
          <cell r="F227" t="str">
            <v>CA</v>
          </cell>
          <cell r="G227">
            <v>269637</v>
          </cell>
          <cell r="H227">
            <v>0.16596386994366499</v>
          </cell>
          <cell r="I227">
            <v>0</v>
          </cell>
          <cell r="J227" t="str">
            <v>TONS</v>
          </cell>
        </row>
        <row r="228">
          <cell r="A228" t="str">
            <v>06081</v>
          </cell>
          <cell r="B228" t="str">
            <v>06</v>
          </cell>
          <cell r="C228" t="str">
            <v>081</v>
          </cell>
          <cell r="D228" t="str">
            <v>San Mateo</v>
          </cell>
          <cell r="E228" t="str">
            <v>County</v>
          </cell>
          <cell r="F228" t="str">
            <v>CA</v>
          </cell>
          <cell r="G228">
            <v>718451</v>
          </cell>
          <cell r="H228">
            <v>1.8910127482597978E-2</v>
          </cell>
          <cell r="I228">
            <v>0</v>
          </cell>
          <cell r="J228" t="str">
            <v>TONS</v>
          </cell>
        </row>
        <row r="229">
          <cell r="A229" t="str">
            <v>06083</v>
          </cell>
          <cell r="B229" t="str">
            <v>06</v>
          </cell>
          <cell r="C229" t="str">
            <v>083</v>
          </cell>
          <cell r="D229" t="str">
            <v>Santa Barbara</v>
          </cell>
          <cell r="E229" t="str">
            <v>County</v>
          </cell>
          <cell r="F229" t="str">
            <v>CA</v>
          </cell>
          <cell r="G229">
            <v>423895</v>
          </cell>
          <cell r="H229">
            <v>5.0175161301737457E-2</v>
          </cell>
          <cell r="I229">
            <v>0</v>
          </cell>
          <cell r="J229" t="str">
            <v>TONS</v>
          </cell>
        </row>
        <row r="230">
          <cell r="A230" t="str">
            <v>06085</v>
          </cell>
          <cell r="B230" t="str">
            <v>06</v>
          </cell>
          <cell r="C230" t="str">
            <v>085</v>
          </cell>
          <cell r="D230" t="str">
            <v>Santa Clara</v>
          </cell>
          <cell r="E230" t="str">
            <v>County</v>
          </cell>
          <cell r="F230" t="str">
            <v>CA</v>
          </cell>
          <cell r="G230">
            <v>1781642</v>
          </cell>
          <cell r="H230">
            <v>1.0836632724194871E-2</v>
          </cell>
          <cell r="I230">
            <v>0</v>
          </cell>
          <cell r="J230" t="str">
            <v>TONS</v>
          </cell>
        </row>
        <row r="231">
          <cell r="A231" t="str">
            <v>06087</v>
          </cell>
          <cell r="B231" t="str">
            <v>06</v>
          </cell>
          <cell r="C231" t="str">
            <v>087</v>
          </cell>
          <cell r="D231" t="str">
            <v>Santa Cruz</v>
          </cell>
          <cell r="E231" t="str">
            <v>County</v>
          </cell>
          <cell r="F231" t="str">
            <v>CA</v>
          </cell>
          <cell r="G231">
            <v>262382</v>
          </cell>
          <cell r="H231">
            <v>0.12039316721421439</v>
          </cell>
          <cell r="I231">
            <v>0</v>
          </cell>
          <cell r="J231" t="str">
            <v>TONS</v>
          </cell>
        </row>
        <row r="232">
          <cell r="A232" t="str">
            <v>06089</v>
          </cell>
          <cell r="B232" t="str">
            <v>06</v>
          </cell>
          <cell r="C232" t="str">
            <v>089</v>
          </cell>
          <cell r="D232" t="str">
            <v>Shasta</v>
          </cell>
          <cell r="E232" t="str">
            <v>County</v>
          </cell>
          <cell r="F232" t="str">
            <v>CA</v>
          </cell>
          <cell r="G232">
            <v>177223</v>
          </cell>
          <cell r="H232">
            <v>0.29286266455256937</v>
          </cell>
          <cell r="I232">
            <v>5154.4146214025614</v>
          </cell>
          <cell r="J232" t="str">
            <v>TONS</v>
          </cell>
        </row>
        <row r="233">
          <cell r="A233" t="str">
            <v>06091</v>
          </cell>
          <cell r="B233" t="str">
            <v>06</v>
          </cell>
          <cell r="C233" t="str">
            <v>091</v>
          </cell>
          <cell r="D233" t="str">
            <v>Sierra</v>
          </cell>
          <cell r="E233" t="str">
            <v>County</v>
          </cell>
          <cell r="F233" t="str">
            <v>CA</v>
          </cell>
          <cell r="G233">
            <v>3240</v>
          </cell>
          <cell r="H233">
            <v>0.99722222222222223</v>
          </cell>
          <cell r="I233">
            <v>320.87229088959339</v>
          </cell>
          <cell r="J233" t="str">
            <v>TONS</v>
          </cell>
        </row>
        <row r="234">
          <cell r="A234" t="str">
            <v>06093</v>
          </cell>
          <cell r="B234" t="str">
            <v>06</v>
          </cell>
          <cell r="C234" t="str">
            <v>093</v>
          </cell>
          <cell r="D234" t="str">
            <v>Siskiyou</v>
          </cell>
          <cell r="E234" t="str">
            <v>County</v>
          </cell>
          <cell r="F234" t="str">
            <v>CA</v>
          </cell>
          <cell r="G234">
            <v>44900</v>
          </cell>
          <cell r="H234">
            <v>0.65826280623608013</v>
          </cell>
          <cell r="I234">
            <v>2935.2217361599569</v>
          </cell>
          <cell r="J234" t="str">
            <v>TONS</v>
          </cell>
        </row>
        <row r="235">
          <cell r="A235" t="str">
            <v>06095</v>
          </cell>
          <cell r="B235" t="str">
            <v>06</v>
          </cell>
          <cell r="C235" t="str">
            <v>095</v>
          </cell>
          <cell r="D235" t="str">
            <v>Solano</v>
          </cell>
          <cell r="E235" t="str">
            <v>County</v>
          </cell>
          <cell r="F235" t="str">
            <v>CA</v>
          </cell>
          <cell r="G235">
            <v>413344</v>
          </cell>
          <cell r="H235">
            <v>3.7184524270341412E-2</v>
          </cell>
          <cell r="I235">
            <v>0</v>
          </cell>
          <cell r="J235" t="str">
            <v>TONS</v>
          </cell>
        </row>
        <row r="236">
          <cell r="A236" t="str">
            <v>06097</v>
          </cell>
          <cell r="B236" t="str">
            <v>06</v>
          </cell>
          <cell r="C236" t="str">
            <v>097</v>
          </cell>
          <cell r="D236" t="str">
            <v>Sonoma</v>
          </cell>
          <cell r="E236" t="str">
            <v>County</v>
          </cell>
          <cell r="F236" t="str">
            <v>CA</v>
          </cell>
          <cell r="G236">
            <v>483878</v>
          </cell>
          <cell r="H236">
            <v>0.12353527128739063</v>
          </cell>
          <cell r="I236">
            <v>0</v>
          </cell>
          <cell r="J236" t="str">
            <v>TONS</v>
          </cell>
        </row>
        <row r="237">
          <cell r="A237" t="str">
            <v>06099</v>
          </cell>
          <cell r="B237" t="str">
            <v>06</v>
          </cell>
          <cell r="C237" t="str">
            <v>099</v>
          </cell>
          <cell r="D237" t="str">
            <v>Stanislaus</v>
          </cell>
          <cell r="E237" t="str">
            <v>County</v>
          </cell>
          <cell r="F237" t="str">
            <v>CA</v>
          </cell>
          <cell r="G237">
            <v>514453</v>
          </cell>
          <cell r="H237">
            <v>7.9807096080691531E-2</v>
          </cell>
          <cell r="I237">
            <v>0</v>
          </cell>
          <cell r="J237" t="str">
            <v>TONS</v>
          </cell>
        </row>
        <row r="238">
          <cell r="A238" t="str">
            <v>06101</v>
          </cell>
          <cell r="B238" t="str">
            <v>06</v>
          </cell>
          <cell r="C238" t="str">
            <v>101</v>
          </cell>
          <cell r="D238" t="str">
            <v>Sutter</v>
          </cell>
          <cell r="E238" t="str">
            <v>County</v>
          </cell>
          <cell r="F238" t="str">
            <v>CA</v>
          </cell>
          <cell r="G238">
            <v>94737</v>
          </cell>
          <cell r="H238">
            <v>0.14797808670318882</v>
          </cell>
          <cell r="I238">
            <v>0</v>
          </cell>
          <cell r="J238" t="str">
            <v>TONS</v>
          </cell>
        </row>
        <row r="239">
          <cell r="A239" t="str">
            <v>06103</v>
          </cell>
          <cell r="B239" t="str">
            <v>06</v>
          </cell>
          <cell r="C239" t="str">
            <v>103</v>
          </cell>
          <cell r="D239" t="str">
            <v>Tehama</v>
          </cell>
          <cell r="E239" t="str">
            <v>County</v>
          </cell>
          <cell r="F239" t="str">
            <v>CA</v>
          </cell>
          <cell r="G239">
            <v>63463</v>
          </cell>
          <cell r="H239">
            <v>0.51488268755022615</v>
          </cell>
          <cell r="I239">
            <v>3245.0705593031125</v>
          </cell>
          <cell r="J239" t="str">
            <v>TONS</v>
          </cell>
        </row>
        <row r="240">
          <cell r="A240" t="str">
            <v>06105</v>
          </cell>
          <cell r="B240" t="str">
            <v>06</v>
          </cell>
          <cell r="C240" t="str">
            <v>105</v>
          </cell>
          <cell r="D240" t="str">
            <v>Trinity</v>
          </cell>
          <cell r="E240" t="str">
            <v>County</v>
          </cell>
          <cell r="F240" t="str">
            <v>CA</v>
          </cell>
          <cell r="G240">
            <v>13786</v>
          </cell>
          <cell r="H240">
            <v>1</v>
          </cell>
          <cell r="I240">
            <v>1369.0948320036939</v>
          </cell>
          <cell r="J240" t="str">
            <v>TONS</v>
          </cell>
        </row>
        <row r="241">
          <cell r="A241" t="str">
            <v>06107</v>
          </cell>
          <cell r="B241" t="str">
            <v>06</v>
          </cell>
          <cell r="C241" t="str">
            <v>107</v>
          </cell>
          <cell r="D241" t="str">
            <v>Tulare</v>
          </cell>
          <cell r="E241" t="str">
            <v>County</v>
          </cell>
          <cell r="F241" t="str">
            <v>CA</v>
          </cell>
          <cell r="G241">
            <v>442179</v>
          </cell>
          <cell r="H241">
            <v>0.15479930073567491</v>
          </cell>
          <cell r="I241">
            <v>0</v>
          </cell>
          <cell r="J241" t="str">
            <v>TONS</v>
          </cell>
        </row>
        <row r="242">
          <cell r="A242" t="str">
            <v>06109</v>
          </cell>
          <cell r="B242" t="str">
            <v>06</v>
          </cell>
          <cell r="C242" t="str">
            <v>109</v>
          </cell>
          <cell r="D242" t="str">
            <v>Tuolumne</v>
          </cell>
          <cell r="E242" t="str">
            <v>County</v>
          </cell>
          <cell r="F242" t="str">
            <v>CA</v>
          </cell>
          <cell r="G242">
            <v>55365</v>
          </cell>
          <cell r="H242">
            <v>0.48965953219543035</v>
          </cell>
          <cell r="I242">
            <v>2692.3082036573437</v>
          </cell>
          <cell r="J242" t="str">
            <v>TONS</v>
          </cell>
        </row>
        <row r="243">
          <cell r="A243" t="str">
            <v>06111</v>
          </cell>
          <cell r="B243" t="str">
            <v>06</v>
          </cell>
          <cell r="C243" t="str">
            <v>111</v>
          </cell>
          <cell r="D243" t="str">
            <v>Ventura</v>
          </cell>
          <cell r="E243" t="str">
            <v>County</v>
          </cell>
          <cell r="F243" t="str">
            <v>CA</v>
          </cell>
          <cell r="G243">
            <v>823318</v>
          </cell>
          <cell r="H243">
            <v>3.1245521171649349E-2</v>
          </cell>
          <cell r="I243">
            <v>0</v>
          </cell>
          <cell r="J243" t="str">
            <v>TONS</v>
          </cell>
        </row>
        <row r="244">
          <cell r="A244" t="str">
            <v>06113</v>
          </cell>
          <cell r="B244" t="str">
            <v>06</v>
          </cell>
          <cell r="C244" t="str">
            <v>113</v>
          </cell>
          <cell r="D244" t="str">
            <v>Yolo</v>
          </cell>
          <cell r="E244" t="str">
            <v>County</v>
          </cell>
          <cell r="F244" t="str">
            <v>CA</v>
          </cell>
          <cell r="G244">
            <v>200849</v>
          </cell>
          <cell r="H244">
            <v>6.9295839162754114E-2</v>
          </cell>
          <cell r="I244">
            <v>0</v>
          </cell>
          <cell r="J244" t="str">
            <v>TONS</v>
          </cell>
        </row>
        <row r="245">
          <cell r="A245" t="str">
            <v>06115</v>
          </cell>
          <cell r="B245" t="str">
            <v>06</v>
          </cell>
          <cell r="C245" t="str">
            <v>115</v>
          </cell>
          <cell r="D245" t="str">
            <v>Yuba</v>
          </cell>
          <cell r="E245" t="str">
            <v>County</v>
          </cell>
          <cell r="F245" t="str">
            <v>CA</v>
          </cell>
          <cell r="G245">
            <v>72155</v>
          </cell>
          <cell r="H245">
            <v>0.26222714988566281</v>
          </cell>
          <cell r="I245">
            <v>1879.0543534268015</v>
          </cell>
          <cell r="J245" t="str">
            <v>TONS</v>
          </cell>
        </row>
        <row r="246">
          <cell r="A246" t="str">
            <v>08001</v>
          </cell>
          <cell r="B246" t="str">
            <v>08</v>
          </cell>
          <cell r="C246" t="str">
            <v>001</v>
          </cell>
          <cell r="D246" t="str">
            <v>Adams</v>
          </cell>
          <cell r="E246" t="str">
            <v>County</v>
          </cell>
          <cell r="F246" t="str">
            <v>CO</v>
          </cell>
          <cell r="G246">
            <v>441603</v>
          </cell>
          <cell r="H246">
            <v>3.6204464190687111E-2</v>
          </cell>
          <cell r="I246">
            <v>0</v>
          </cell>
          <cell r="J246" t="str">
            <v>TONS</v>
          </cell>
        </row>
        <row r="247">
          <cell r="A247" t="str">
            <v>08003</v>
          </cell>
          <cell r="B247" t="str">
            <v>08</v>
          </cell>
          <cell r="C247" t="str">
            <v>003</v>
          </cell>
          <cell r="D247" t="str">
            <v>Alamosa</v>
          </cell>
          <cell r="E247" t="str">
            <v>County</v>
          </cell>
          <cell r="F247" t="str">
            <v>CO</v>
          </cell>
          <cell r="G247">
            <v>15445</v>
          </cell>
          <cell r="H247">
            <v>0.36866299773389444</v>
          </cell>
          <cell r="I247">
            <v>0</v>
          </cell>
          <cell r="J247" t="str">
            <v>TONS</v>
          </cell>
        </row>
        <row r="248">
          <cell r="A248" t="str">
            <v>08005</v>
          </cell>
          <cell r="B248" t="str">
            <v>08</v>
          </cell>
          <cell r="C248" t="str">
            <v>005</v>
          </cell>
          <cell r="D248" t="str">
            <v>Arapahoe</v>
          </cell>
          <cell r="E248" t="str">
            <v>County</v>
          </cell>
          <cell r="F248" t="str">
            <v>CO</v>
          </cell>
          <cell r="G248">
            <v>572003</v>
          </cell>
          <cell r="H248">
            <v>1.575341388069643E-2</v>
          </cell>
          <cell r="I248">
            <v>0</v>
          </cell>
          <cell r="J248" t="str">
            <v>TONS</v>
          </cell>
        </row>
        <row r="249">
          <cell r="A249" t="str">
            <v>08007</v>
          </cell>
          <cell r="B249" t="str">
            <v>08</v>
          </cell>
          <cell r="C249" t="str">
            <v>007</v>
          </cell>
          <cell r="D249" t="str">
            <v>Archuleta</v>
          </cell>
          <cell r="E249" t="str">
            <v>County</v>
          </cell>
          <cell r="F249" t="str">
            <v>CO</v>
          </cell>
          <cell r="G249">
            <v>12084</v>
          </cell>
          <cell r="H249">
            <v>0.59376034425686863</v>
          </cell>
          <cell r="I249">
            <v>0</v>
          </cell>
          <cell r="J249" t="str">
            <v>TONS</v>
          </cell>
        </row>
        <row r="250">
          <cell r="A250" t="str">
            <v>08009</v>
          </cell>
          <cell r="B250" t="str">
            <v>08</v>
          </cell>
          <cell r="C250" t="str">
            <v>009</v>
          </cell>
          <cell r="D250" t="str">
            <v>Baca</v>
          </cell>
          <cell r="E250" t="str">
            <v>County</v>
          </cell>
          <cell r="F250" t="str">
            <v>CO</v>
          </cell>
          <cell r="G250">
            <v>3788</v>
          </cell>
          <cell r="H250">
            <v>1</v>
          </cell>
          <cell r="I250">
            <v>0</v>
          </cell>
          <cell r="J250" t="str">
            <v>TONS</v>
          </cell>
        </row>
        <row r="251">
          <cell r="A251" t="str">
            <v>08011</v>
          </cell>
          <cell r="B251" t="str">
            <v>08</v>
          </cell>
          <cell r="C251" t="str">
            <v>011</v>
          </cell>
          <cell r="D251" t="str">
            <v>Bent</v>
          </cell>
          <cell r="E251" t="str">
            <v>County</v>
          </cell>
          <cell r="F251" t="str">
            <v>CO</v>
          </cell>
          <cell r="G251">
            <v>6499</v>
          </cell>
          <cell r="H251">
            <v>0.37959686105554702</v>
          </cell>
          <cell r="I251">
            <v>0</v>
          </cell>
          <cell r="J251" t="str">
            <v>TONS</v>
          </cell>
        </row>
        <row r="252">
          <cell r="A252" t="str">
            <v>08013</v>
          </cell>
          <cell r="B252" t="str">
            <v>08</v>
          </cell>
          <cell r="C252" t="str">
            <v>013</v>
          </cell>
          <cell r="D252" t="str">
            <v>Boulder</v>
          </cell>
          <cell r="E252" t="str">
            <v>County</v>
          </cell>
          <cell r="F252" t="str">
            <v>CO</v>
          </cell>
          <cell r="G252">
            <v>294567</v>
          </cell>
          <cell r="H252">
            <v>8.9130825924153084E-2</v>
          </cell>
          <cell r="I252">
            <v>0</v>
          </cell>
          <cell r="J252" t="str">
            <v>TONS</v>
          </cell>
        </row>
        <row r="253">
          <cell r="A253" t="str">
            <v>08014</v>
          </cell>
          <cell r="B253" t="str">
            <v>08</v>
          </cell>
          <cell r="C253" t="str">
            <v>014</v>
          </cell>
          <cell r="D253" t="str">
            <v>Broomfield</v>
          </cell>
          <cell r="E253" t="str">
            <v>County</v>
          </cell>
          <cell r="F253" t="str">
            <v>CO</v>
          </cell>
          <cell r="G253">
            <v>55889</v>
          </cell>
          <cell r="H253">
            <v>5.8329903916692011E-3</v>
          </cell>
          <cell r="I253">
            <v>0</v>
          </cell>
          <cell r="J253" t="str">
            <v>TONS</v>
          </cell>
        </row>
        <row r="254">
          <cell r="A254" t="str">
            <v>08015</v>
          </cell>
          <cell r="B254" t="str">
            <v>08</v>
          </cell>
          <cell r="C254" t="str">
            <v>015</v>
          </cell>
          <cell r="D254" t="str">
            <v>Chaffee</v>
          </cell>
          <cell r="E254" t="str">
            <v>County</v>
          </cell>
          <cell r="F254" t="str">
            <v>CO</v>
          </cell>
          <cell r="G254">
            <v>17809</v>
          </cell>
          <cell r="H254">
            <v>0.37413667246897636</v>
          </cell>
          <cell r="I254">
            <v>0</v>
          </cell>
          <cell r="J254" t="str">
            <v>TONS</v>
          </cell>
        </row>
        <row r="255">
          <cell r="A255" t="str">
            <v>08017</v>
          </cell>
          <cell r="B255" t="str">
            <v>08</v>
          </cell>
          <cell r="C255" t="str">
            <v>017</v>
          </cell>
          <cell r="D255" t="str">
            <v>Cheyenne</v>
          </cell>
          <cell r="E255" t="str">
            <v>County</v>
          </cell>
          <cell r="F255" t="str">
            <v>CO</v>
          </cell>
          <cell r="G255">
            <v>1836</v>
          </cell>
          <cell r="H255">
            <v>1</v>
          </cell>
          <cell r="I255">
            <v>0</v>
          </cell>
          <cell r="J255" t="str">
            <v>TONS</v>
          </cell>
        </row>
        <row r="256">
          <cell r="A256" t="str">
            <v>08019</v>
          </cell>
          <cell r="B256" t="str">
            <v>08</v>
          </cell>
          <cell r="C256" t="str">
            <v>019</v>
          </cell>
          <cell r="D256" t="str">
            <v>Clear Creek</v>
          </cell>
          <cell r="E256" t="str">
            <v>County</v>
          </cell>
          <cell r="F256" t="str">
            <v>CO</v>
          </cell>
          <cell r="G256">
            <v>9088</v>
          </cell>
          <cell r="H256">
            <v>1</v>
          </cell>
          <cell r="I256">
            <v>0</v>
          </cell>
          <cell r="J256" t="str">
            <v>TONS</v>
          </cell>
        </row>
        <row r="257">
          <cell r="A257" t="str">
            <v>08021</v>
          </cell>
          <cell r="B257" t="str">
            <v>08</v>
          </cell>
          <cell r="C257" t="str">
            <v>021</v>
          </cell>
          <cell r="D257" t="str">
            <v>Conejos</v>
          </cell>
          <cell r="E257" t="str">
            <v>County</v>
          </cell>
          <cell r="F257" t="str">
            <v>CO</v>
          </cell>
          <cell r="G257">
            <v>8256</v>
          </cell>
          <cell r="H257">
            <v>1</v>
          </cell>
          <cell r="I257">
            <v>0</v>
          </cell>
          <cell r="J257" t="str">
            <v>TONS</v>
          </cell>
        </row>
        <row r="258">
          <cell r="A258" t="str">
            <v>08023</v>
          </cell>
          <cell r="B258" t="str">
            <v>08</v>
          </cell>
          <cell r="C258" t="str">
            <v>023</v>
          </cell>
          <cell r="D258" t="str">
            <v>Costilla</v>
          </cell>
          <cell r="E258" t="str">
            <v>County</v>
          </cell>
          <cell r="F258" t="str">
            <v>CO</v>
          </cell>
          <cell r="G258">
            <v>3524</v>
          </cell>
          <cell r="H258">
            <v>1</v>
          </cell>
          <cell r="I258">
            <v>0</v>
          </cell>
          <cell r="J258" t="str">
            <v>TONS</v>
          </cell>
        </row>
        <row r="259">
          <cell r="A259" t="str">
            <v>08025</v>
          </cell>
          <cell r="B259" t="str">
            <v>08</v>
          </cell>
          <cell r="C259" t="str">
            <v>025</v>
          </cell>
          <cell r="D259" t="str">
            <v>Crowley</v>
          </cell>
          <cell r="E259" t="str">
            <v>County</v>
          </cell>
          <cell r="F259" t="str">
            <v>CO</v>
          </cell>
          <cell r="G259">
            <v>5823</v>
          </cell>
          <cell r="H259">
            <v>1</v>
          </cell>
          <cell r="I259">
            <v>0</v>
          </cell>
          <cell r="J259" t="str">
            <v>TONS</v>
          </cell>
        </row>
        <row r="260">
          <cell r="A260" t="str">
            <v>08027</v>
          </cell>
          <cell r="B260" t="str">
            <v>08</v>
          </cell>
          <cell r="C260" t="str">
            <v>027</v>
          </cell>
          <cell r="D260" t="str">
            <v>Custer</v>
          </cell>
          <cell r="E260" t="str">
            <v>County</v>
          </cell>
          <cell r="F260" t="str">
            <v>CO</v>
          </cell>
          <cell r="G260">
            <v>4255</v>
          </cell>
          <cell r="H260">
            <v>1</v>
          </cell>
          <cell r="I260">
            <v>0</v>
          </cell>
          <cell r="J260" t="str">
            <v>TONS</v>
          </cell>
        </row>
        <row r="261">
          <cell r="A261" t="str">
            <v>08029</v>
          </cell>
          <cell r="B261" t="str">
            <v>08</v>
          </cell>
          <cell r="C261" t="str">
            <v>029</v>
          </cell>
          <cell r="D261" t="str">
            <v>Delta</v>
          </cell>
          <cell r="E261" t="str">
            <v>County</v>
          </cell>
          <cell r="F261" t="str">
            <v>CO</v>
          </cell>
          <cell r="G261">
            <v>30952</v>
          </cell>
          <cell r="H261">
            <v>0.63172008270871027</v>
          </cell>
          <cell r="I261">
            <v>0</v>
          </cell>
          <cell r="J261" t="str">
            <v>TONS</v>
          </cell>
        </row>
        <row r="262">
          <cell r="A262" t="str">
            <v>08031</v>
          </cell>
          <cell r="B262" t="str">
            <v>08</v>
          </cell>
          <cell r="C262" t="str">
            <v>031</v>
          </cell>
          <cell r="D262" t="str">
            <v>Denver</v>
          </cell>
          <cell r="E262" t="str">
            <v>County</v>
          </cell>
          <cell r="F262" t="str">
            <v>CO</v>
          </cell>
          <cell r="G262">
            <v>600158</v>
          </cell>
          <cell r="H262">
            <v>0</v>
          </cell>
          <cell r="I262">
            <v>0</v>
          </cell>
          <cell r="J262" t="str">
            <v>TONS</v>
          </cell>
        </row>
        <row r="263">
          <cell r="A263" t="str">
            <v>08033</v>
          </cell>
          <cell r="B263" t="str">
            <v>08</v>
          </cell>
          <cell r="C263" t="str">
            <v>033</v>
          </cell>
          <cell r="D263" t="str">
            <v>Dolores</v>
          </cell>
          <cell r="E263" t="str">
            <v>County</v>
          </cell>
          <cell r="F263" t="str">
            <v>CO</v>
          </cell>
          <cell r="G263">
            <v>2064</v>
          </cell>
          <cell r="H263">
            <v>1</v>
          </cell>
          <cell r="I263">
            <v>0</v>
          </cell>
          <cell r="J263" t="str">
            <v>TONS</v>
          </cell>
        </row>
        <row r="264">
          <cell r="A264" t="str">
            <v>08035</v>
          </cell>
          <cell r="B264" t="str">
            <v>08</v>
          </cell>
          <cell r="C264" t="str">
            <v>035</v>
          </cell>
          <cell r="D264" t="str">
            <v>Douglas</v>
          </cell>
          <cell r="E264" t="str">
            <v>County</v>
          </cell>
          <cell r="F264" t="str">
            <v>CO</v>
          </cell>
          <cell r="G264">
            <v>285465</v>
          </cell>
          <cell r="H264">
            <v>0.10287425778992171</v>
          </cell>
          <cell r="I264">
            <v>0</v>
          </cell>
          <cell r="J264" t="str">
            <v>TONS</v>
          </cell>
        </row>
        <row r="265">
          <cell r="A265" t="str">
            <v>08037</v>
          </cell>
          <cell r="B265" t="str">
            <v>08</v>
          </cell>
          <cell r="C265" t="str">
            <v>037</v>
          </cell>
          <cell r="D265" t="str">
            <v>Eagle</v>
          </cell>
          <cell r="E265" t="str">
            <v>County</v>
          </cell>
          <cell r="F265" t="str">
            <v>CO</v>
          </cell>
          <cell r="G265">
            <v>52197</v>
          </cell>
          <cell r="H265">
            <v>0.19983907121098915</v>
          </cell>
          <cell r="I265">
            <v>0</v>
          </cell>
          <cell r="J265" t="str">
            <v>TONS</v>
          </cell>
        </row>
        <row r="266">
          <cell r="A266" t="str">
            <v>08039</v>
          </cell>
          <cell r="B266" t="str">
            <v>08</v>
          </cell>
          <cell r="C266" t="str">
            <v>039</v>
          </cell>
          <cell r="D266" t="str">
            <v>Elbert</v>
          </cell>
          <cell r="E266" t="str">
            <v>County</v>
          </cell>
          <cell r="F266" t="str">
            <v>CO</v>
          </cell>
          <cell r="G266">
            <v>23086</v>
          </cell>
          <cell r="H266">
            <v>1</v>
          </cell>
          <cell r="I266">
            <v>0</v>
          </cell>
          <cell r="J266" t="str">
            <v>TONS</v>
          </cell>
        </row>
        <row r="267">
          <cell r="A267" t="str">
            <v>08041</v>
          </cell>
          <cell r="B267" t="str">
            <v>08</v>
          </cell>
          <cell r="C267" t="str">
            <v>041</v>
          </cell>
          <cell r="D267" t="str">
            <v>El Paso</v>
          </cell>
          <cell r="E267" t="str">
            <v>County</v>
          </cell>
          <cell r="F267" t="str">
            <v>CO</v>
          </cell>
          <cell r="G267">
            <v>622263</v>
          </cell>
          <cell r="H267">
            <v>8.9343251969022749E-2</v>
          </cell>
          <cell r="I267">
            <v>0</v>
          </cell>
          <cell r="J267" t="str">
            <v>TONS</v>
          </cell>
        </row>
        <row r="268">
          <cell r="A268" t="str">
            <v>08043</v>
          </cell>
          <cell r="B268" t="str">
            <v>08</v>
          </cell>
          <cell r="C268" t="str">
            <v>043</v>
          </cell>
          <cell r="D268" t="str">
            <v>Fremont</v>
          </cell>
          <cell r="E268" t="str">
            <v>County</v>
          </cell>
          <cell r="F268" t="str">
            <v>CO</v>
          </cell>
          <cell r="G268">
            <v>46824</v>
          </cell>
          <cell r="H268">
            <v>0.26420211857167264</v>
          </cell>
          <cell r="I268">
            <v>0</v>
          </cell>
          <cell r="J268" t="str">
            <v>TONS</v>
          </cell>
        </row>
        <row r="269">
          <cell r="A269" t="str">
            <v>08045</v>
          </cell>
          <cell r="B269" t="str">
            <v>08</v>
          </cell>
          <cell r="C269" t="str">
            <v>045</v>
          </cell>
          <cell r="D269" t="str">
            <v>Garfield</v>
          </cell>
          <cell r="E269" t="str">
            <v>County</v>
          </cell>
          <cell r="F269" t="str">
            <v>CO</v>
          </cell>
          <cell r="G269">
            <v>56389</v>
          </cell>
          <cell r="H269">
            <v>0.24103991913316428</v>
          </cell>
          <cell r="I269">
            <v>0</v>
          </cell>
          <cell r="J269" t="str">
            <v>TONS</v>
          </cell>
        </row>
        <row r="270">
          <cell r="A270" t="str">
            <v>08047</v>
          </cell>
          <cell r="B270" t="str">
            <v>08</v>
          </cell>
          <cell r="C270" t="str">
            <v>047</v>
          </cell>
          <cell r="D270" t="str">
            <v>Gilpin</v>
          </cell>
          <cell r="E270" t="str">
            <v>County</v>
          </cell>
          <cell r="F270" t="str">
            <v>CO</v>
          </cell>
          <cell r="G270">
            <v>5441</v>
          </cell>
          <cell r="H270">
            <v>1</v>
          </cell>
          <cell r="I270">
            <v>0</v>
          </cell>
          <cell r="J270" t="str">
            <v>TONS</v>
          </cell>
        </row>
        <row r="271">
          <cell r="A271" t="str">
            <v>08049</v>
          </cell>
          <cell r="B271" t="str">
            <v>08</v>
          </cell>
          <cell r="C271" t="str">
            <v>049</v>
          </cell>
          <cell r="D271" t="str">
            <v>Grand</v>
          </cell>
          <cell r="E271" t="str">
            <v>County</v>
          </cell>
          <cell r="F271" t="str">
            <v>CO</v>
          </cell>
          <cell r="G271">
            <v>14843</v>
          </cell>
          <cell r="H271">
            <v>0.82597857575961731</v>
          </cell>
          <cell r="I271">
            <v>0</v>
          </cell>
          <cell r="J271" t="str">
            <v>TONS</v>
          </cell>
        </row>
        <row r="272">
          <cell r="A272" t="str">
            <v>08051</v>
          </cell>
          <cell r="B272" t="str">
            <v>08</v>
          </cell>
          <cell r="C272" t="str">
            <v>051</v>
          </cell>
          <cell r="D272" t="str">
            <v>Gunnison</v>
          </cell>
          <cell r="E272" t="str">
            <v>County</v>
          </cell>
          <cell r="F272" t="str">
            <v>CO</v>
          </cell>
          <cell r="G272">
            <v>15324</v>
          </cell>
          <cell r="H272">
            <v>0.58607413208039671</v>
          </cell>
          <cell r="I272">
            <v>0</v>
          </cell>
          <cell r="J272" t="str">
            <v>TONS</v>
          </cell>
        </row>
        <row r="273">
          <cell r="A273" t="str">
            <v>08053</v>
          </cell>
          <cell r="B273" t="str">
            <v>08</v>
          </cell>
          <cell r="C273" t="str">
            <v>053</v>
          </cell>
          <cell r="D273" t="str">
            <v>Hinsdale</v>
          </cell>
          <cell r="E273" t="str">
            <v>County</v>
          </cell>
          <cell r="F273" t="str">
            <v>CO</v>
          </cell>
          <cell r="G273">
            <v>843</v>
          </cell>
          <cell r="H273">
            <v>1</v>
          </cell>
          <cell r="I273">
            <v>0</v>
          </cell>
          <cell r="J273" t="str">
            <v>TONS</v>
          </cell>
        </row>
        <row r="274">
          <cell r="A274" t="str">
            <v>08055</v>
          </cell>
          <cell r="B274" t="str">
            <v>08</v>
          </cell>
          <cell r="C274" t="str">
            <v>055</v>
          </cell>
          <cell r="D274" t="str">
            <v>Huerfano</v>
          </cell>
          <cell r="E274" t="str">
            <v>County</v>
          </cell>
          <cell r="F274" t="str">
            <v>CO</v>
          </cell>
          <cell r="G274">
            <v>6711</v>
          </cell>
          <cell r="H274">
            <v>0.56146624944121593</v>
          </cell>
          <cell r="I274">
            <v>0</v>
          </cell>
          <cell r="J274" t="str">
            <v>TONS</v>
          </cell>
        </row>
        <row r="275">
          <cell r="A275" t="str">
            <v>08057</v>
          </cell>
          <cell r="B275" t="str">
            <v>08</v>
          </cell>
          <cell r="C275" t="str">
            <v>057</v>
          </cell>
          <cell r="D275" t="str">
            <v>Jackson</v>
          </cell>
          <cell r="E275" t="str">
            <v>County</v>
          </cell>
          <cell r="F275" t="str">
            <v>CO</v>
          </cell>
          <cell r="G275">
            <v>1394</v>
          </cell>
          <cell r="H275">
            <v>1</v>
          </cell>
          <cell r="I275">
            <v>0</v>
          </cell>
          <cell r="J275" t="str">
            <v>TONS</v>
          </cell>
        </row>
        <row r="276">
          <cell r="A276" t="str">
            <v>08059</v>
          </cell>
          <cell r="B276" t="str">
            <v>08</v>
          </cell>
          <cell r="C276" t="str">
            <v>059</v>
          </cell>
          <cell r="D276" t="str">
            <v>Jefferson</v>
          </cell>
          <cell r="E276" t="str">
            <v>County</v>
          </cell>
          <cell r="F276" t="str">
            <v>CO</v>
          </cell>
          <cell r="G276">
            <v>534543</v>
          </cell>
          <cell r="H276">
            <v>6.8963581975631516E-2</v>
          </cell>
          <cell r="I276">
            <v>0</v>
          </cell>
          <cell r="J276" t="str">
            <v>TONS</v>
          </cell>
        </row>
        <row r="277">
          <cell r="A277" t="str">
            <v>08061</v>
          </cell>
          <cell r="B277" t="str">
            <v>08</v>
          </cell>
          <cell r="C277" t="str">
            <v>061</v>
          </cell>
          <cell r="D277" t="str">
            <v>Kiowa</v>
          </cell>
          <cell r="E277" t="str">
            <v>County</v>
          </cell>
          <cell r="F277" t="str">
            <v>CO</v>
          </cell>
          <cell r="G277">
            <v>1398</v>
          </cell>
          <cell r="H277">
            <v>1</v>
          </cell>
          <cell r="I277">
            <v>0</v>
          </cell>
          <cell r="J277" t="str">
            <v>TONS</v>
          </cell>
        </row>
        <row r="278">
          <cell r="A278" t="str">
            <v>08063</v>
          </cell>
          <cell r="B278" t="str">
            <v>08</v>
          </cell>
          <cell r="C278" t="str">
            <v>063</v>
          </cell>
          <cell r="D278" t="str">
            <v>Kit Carson</v>
          </cell>
          <cell r="E278" t="str">
            <v>County</v>
          </cell>
          <cell r="F278" t="str">
            <v>CO</v>
          </cell>
          <cell r="G278">
            <v>8270</v>
          </cell>
          <cell r="H278">
            <v>0.48694074969770251</v>
          </cell>
          <cell r="I278">
            <v>0</v>
          </cell>
          <cell r="J278" t="str">
            <v>TONS</v>
          </cell>
        </row>
        <row r="279">
          <cell r="A279" t="str">
            <v>08065</v>
          </cell>
          <cell r="B279" t="str">
            <v>08</v>
          </cell>
          <cell r="C279" t="str">
            <v>065</v>
          </cell>
          <cell r="D279" t="str">
            <v>Lake</v>
          </cell>
          <cell r="E279" t="str">
            <v>County</v>
          </cell>
          <cell r="F279" t="str">
            <v>CO</v>
          </cell>
          <cell r="G279">
            <v>7310</v>
          </cell>
          <cell r="H279">
            <v>0.3106703146374829</v>
          </cell>
          <cell r="I279">
            <v>0</v>
          </cell>
          <cell r="J279" t="str">
            <v>TONS</v>
          </cell>
        </row>
        <row r="280">
          <cell r="A280" t="str">
            <v>08067</v>
          </cell>
          <cell r="B280" t="str">
            <v>08</v>
          </cell>
          <cell r="C280" t="str">
            <v>067</v>
          </cell>
          <cell r="D280" t="str">
            <v>La Plata</v>
          </cell>
          <cell r="E280" t="str">
            <v>County</v>
          </cell>
          <cell r="F280" t="str">
            <v>CO</v>
          </cell>
          <cell r="G280">
            <v>51334</v>
          </cell>
          <cell r="H280">
            <v>0.59948572096466279</v>
          </cell>
          <cell r="I280">
            <v>0</v>
          </cell>
          <cell r="J280" t="str">
            <v>TONS</v>
          </cell>
        </row>
        <row r="281">
          <cell r="A281" t="str">
            <v>08069</v>
          </cell>
          <cell r="B281" t="str">
            <v>08</v>
          </cell>
          <cell r="C281" t="str">
            <v>069</v>
          </cell>
          <cell r="D281" t="str">
            <v>Larimer</v>
          </cell>
          <cell r="E281" t="str">
            <v>County</v>
          </cell>
          <cell r="F281" t="str">
            <v>CO</v>
          </cell>
          <cell r="G281">
            <v>299630</v>
          </cell>
          <cell r="H281">
            <v>0.11660381136735307</v>
          </cell>
          <cell r="I281">
            <v>0</v>
          </cell>
          <cell r="J281" t="str">
            <v>TONS</v>
          </cell>
        </row>
        <row r="282">
          <cell r="A282" t="str">
            <v>08071</v>
          </cell>
          <cell r="B282" t="str">
            <v>08</v>
          </cell>
          <cell r="C282" t="str">
            <v>071</v>
          </cell>
          <cell r="D282" t="str">
            <v>Las Animas</v>
          </cell>
          <cell r="E282" t="str">
            <v>County</v>
          </cell>
          <cell r="F282" t="str">
            <v>CO</v>
          </cell>
          <cell r="G282">
            <v>15507</v>
          </cell>
          <cell r="H282">
            <v>0.40794479912297671</v>
          </cell>
          <cell r="I282">
            <v>0</v>
          </cell>
          <cell r="J282" t="str">
            <v>TONS</v>
          </cell>
        </row>
        <row r="283">
          <cell r="A283" t="str">
            <v>08073</v>
          </cell>
          <cell r="B283" t="str">
            <v>08</v>
          </cell>
          <cell r="C283" t="str">
            <v>073</v>
          </cell>
          <cell r="D283" t="str">
            <v>Lincoln</v>
          </cell>
          <cell r="E283" t="str">
            <v>County</v>
          </cell>
          <cell r="F283" t="str">
            <v>CO</v>
          </cell>
          <cell r="G283">
            <v>5467</v>
          </cell>
          <cell r="H283">
            <v>1</v>
          </cell>
          <cell r="I283">
            <v>0</v>
          </cell>
          <cell r="J283" t="str">
            <v>TONS</v>
          </cell>
        </row>
        <row r="284">
          <cell r="A284" t="str">
            <v>08075</v>
          </cell>
          <cell r="B284" t="str">
            <v>08</v>
          </cell>
          <cell r="C284" t="str">
            <v>075</v>
          </cell>
          <cell r="D284" t="str">
            <v>Logan</v>
          </cell>
          <cell r="E284" t="str">
            <v>County</v>
          </cell>
          <cell r="F284" t="str">
            <v>CO</v>
          </cell>
          <cell r="G284">
            <v>22709</v>
          </cell>
          <cell r="H284">
            <v>0.29155841296402307</v>
          </cell>
          <cell r="I284">
            <v>0</v>
          </cell>
          <cell r="J284" t="str">
            <v>TONS</v>
          </cell>
        </row>
        <row r="285">
          <cell r="A285" t="str">
            <v>08077</v>
          </cell>
          <cell r="B285" t="str">
            <v>08</v>
          </cell>
          <cell r="C285" t="str">
            <v>077</v>
          </cell>
          <cell r="D285" t="str">
            <v>Mesa</v>
          </cell>
          <cell r="E285" t="str">
            <v>County</v>
          </cell>
          <cell r="F285" t="str">
            <v>CO</v>
          </cell>
          <cell r="G285">
            <v>146723</v>
          </cell>
          <cell r="H285">
            <v>0.12676267524518992</v>
          </cell>
          <cell r="I285">
            <v>0</v>
          </cell>
          <cell r="J285" t="str">
            <v>TONS</v>
          </cell>
        </row>
        <row r="286">
          <cell r="A286" t="str">
            <v>08079</v>
          </cell>
          <cell r="B286" t="str">
            <v>08</v>
          </cell>
          <cell r="C286" t="str">
            <v>079</v>
          </cell>
          <cell r="D286" t="str">
            <v>Mineral</v>
          </cell>
          <cell r="E286" t="str">
            <v>County</v>
          </cell>
          <cell r="F286" t="str">
            <v>CO</v>
          </cell>
          <cell r="G286">
            <v>712</v>
          </cell>
          <cell r="H286">
            <v>1</v>
          </cell>
          <cell r="I286">
            <v>0</v>
          </cell>
          <cell r="J286" t="str">
            <v>TONS</v>
          </cell>
        </row>
        <row r="287">
          <cell r="A287" t="str">
            <v>08081</v>
          </cell>
          <cell r="B287" t="str">
            <v>08</v>
          </cell>
          <cell r="C287" t="str">
            <v>081</v>
          </cell>
          <cell r="D287" t="str">
            <v>Moffat</v>
          </cell>
          <cell r="E287" t="str">
            <v>County</v>
          </cell>
          <cell r="F287" t="str">
            <v>CO</v>
          </cell>
          <cell r="G287">
            <v>13795</v>
          </cell>
          <cell r="H287">
            <v>0.27357738310982238</v>
          </cell>
          <cell r="I287">
            <v>0</v>
          </cell>
          <cell r="J287" t="str">
            <v>TONS</v>
          </cell>
        </row>
        <row r="288">
          <cell r="A288" t="str">
            <v>08083</v>
          </cell>
          <cell r="B288" t="str">
            <v>08</v>
          </cell>
          <cell r="C288" t="str">
            <v>083</v>
          </cell>
          <cell r="D288" t="str">
            <v>Montezuma</v>
          </cell>
          <cell r="E288" t="str">
            <v>County</v>
          </cell>
          <cell r="F288" t="str">
            <v>CO</v>
          </cell>
          <cell r="G288">
            <v>25535</v>
          </cell>
          <cell r="H288">
            <v>0.67182298805560992</v>
          </cell>
          <cell r="I288">
            <v>0</v>
          </cell>
          <cell r="J288" t="str">
            <v>TONS</v>
          </cell>
        </row>
        <row r="289">
          <cell r="A289" t="str">
            <v>08085</v>
          </cell>
          <cell r="B289" t="str">
            <v>08</v>
          </cell>
          <cell r="C289" t="str">
            <v>085</v>
          </cell>
          <cell r="D289" t="str">
            <v>Montrose</v>
          </cell>
          <cell r="E289" t="str">
            <v>County</v>
          </cell>
          <cell r="F289" t="str">
            <v>CO</v>
          </cell>
          <cell r="G289">
            <v>41276</v>
          </cell>
          <cell r="H289">
            <v>0.4498982459540653</v>
          </cell>
          <cell r="I289">
            <v>0</v>
          </cell>
          <cell r="J289" t="str">
            <v>TONS</v>
          </cell>
        </row>
        <row r="290">
          <cell r="A290" t="str">
            <v>08087</v>
          </cell>
          <cell r="B290" t="str">
            <v>08</v>
          </cell>
          <cell r="C290" t="str">
            <v>087</v>
          </cell>
          <cell r="D290" t="str">
            <v>Morgan</v>
          </cell>
          <cell r="E290" t="str">
            <v>County</v>
          </cell>
          <cell r="F290" t="str">
            <v>CO</v>
          </cell>
          <cell r="G290">
            <v>28159</v>
          </cell>
          <cell r="H290">
            <v>0.32547320572463512</v>
          </cell>
          <cell r="I290">
            <v>0</v>
          </cell>
          <cell r="J290" t="str">
            <v>TONS</v>
          </cell>
        </row>
        <row r="291">
          <cell r="A291" t="str">
            <v>08089</v>
          </cell>
          <cell r="B291" t="str">
            <v>08</v>
          </cell>
          <cell r="C291" t="str">
            <v>089</v>
          </cell>
          <cell r="D291" t="str">
            <v>Otero</v>
          </cell>
          <cell r="E291" t="str">
            <v>County</v>
          </cell>
          <cell r="F291" t="str">
            <v>CO</v>
          </cell>
          <cell r="G291">
            <v>18831</v>
          </cell>
          <cell r="H291">
            <v>0.34406032605809567</v>
          </cell>
          <cell r="I291">
            <v>0</v>
          </cell>
          <cell r="J291" t="str">
            <v>TONS</v>
          </cell>
        </row>
        <row r="292">
          <cell r="A292" t="str">
            <v>08091</v>
          </cell>
          <cell r="B292" t="str">
            <v>08</v>
          </cell>
          <cell r="C292" t="str">
            <v>091</v>
          </cell>
          <cell r="D292" t="str">
            <v>Ouray</v>
          </cell>
          <cell r="E292" t="str">
            <v>County</v>
          </cell>
          <cell r="F292" t="str">
            <v>CO</v>
          </cell>
          <cell r="G292">
            <v>4436</v>
          </cell>
          <cell r="H292">
            <v>1</v>
          </cell>
          <cell r="I292">
            <v>0</v>
          </cell>
          <cell r="J292" t="str">
            <v>TONS</v>
          </cell>
        </row>
        <row r="293">
          <cell r="A293" t="str">
            <v>08093</v>
          </cell>
          <cell r="B293" t="str">
            <v>08</v>
          </cell>
          <cell r="C293" t="str">
            <v>093</v>
          </cell>
          <cell r="D293" t="str">
            <v>Park</v>
          </cell>
          <cell r="E293" t="str">
            <v>County</v>
          </cell>
          <cell r="F293" t="str">
            <v>CO</v>
          </cell>
          <cell r="G293">
            <v>16206</v>
          </cell>
          <cell r="H293">
            <v>1</v>
          </cell>
          <cell r="I293">
            <v>0</v>
          </cell>
          <cell r="J293" t="str">
            <v>TONS</v>
          </cell>
        </row>
        <row r="294">
          <cell r="A294" t="str">
            <v>08095</v>
          </cell>
          <cell r="B294" t="str">
            <v>08</v>
          </cell>
          <cell r="C294" t="str">
            <v>095</v>
          </cell>
          <cell r="D294" t="str">
            <v>Phillips</v>
          </cell>
          <cell r="E294" t="str">
            <v>County</v>
          </cell>
          <cell r="F294" t="str">
            <v>CO</v>
          </cell>
          <cell r="G294">
            <v>4442</v>
          </cell>
          <cell r="H294">
            <v>1</v>
          </cell>
          <cell r="I294">
            <v>0</v>
          </cell>
          <cell r="J294" t="str">
            <v>TONS</v>
          </cell>
        </row>
        <row r="295">
          <cell r="A295" t="str">
            <v>08097</v>
          </cell>
          <cell r="B295" t="str">
            <v>08</v>
          </cell>
          <cell r="C295" t="str">
            <v>097</v>
          </cell>
          <cell r="D295" t="str">
            <v>Pitkin</v>
          </cell>
          <cell r="E295" t="str">
            <v>County</v>
          </cell>
          <cell r="F295" t="str">
            <v>CO</v>
          </cell>
          <cell r="G295">
            <v>17148</v>
          </cell>
          <cell r="H295">
            <v>0.44203405644973176</v>
          </cell>
          <cell r="I295">
            <v>0</v>
          </cell>
          <cell r="J295" t="str">
            <v>TONS</v>
          </cell>
        </row>
        <row r="296">
          <cell r="A296" t="str">
            <v>08099</v>
          </cell>
          <cell r="B296" t="str">
            <v>08</v>
          </cell>
          <cell r="C296" t="str">
            <v>099</v>
          </cell>
          <cell r="D296" t="str">
            <v>Prowers</v>
          </cell>
          <cell r="E296" t="str">
            <v>County</v>
          </cell>
          <cell r="F296" t="str">
            <v>CO</v>
          </cell>
          <cell r="G296">
            <v>12551</v>
          </cell>
          <cell r="H296">
            <v>0.37885427455979603</v>
          </cell>
          <cell r="I296">
            <v>0</v>
          </cell>
          <cell r="J296" t="str">
            <v>TONS</v>
          </cell>
        </row>
        <row r="297">
          <cell r="A297" t="str">
            <v>08101</v>
          </cell>
          <cell r="B297" t="str">
            <v>08</v>
          </cell>
          <cell r="C297" t="str">
            <v>101</v>
          </cell>
          <cell r="D297" t="str">
            <v>Pueblo</v>
          </cell>
          <cell r="E297" t="str">
            <v>County</v>
          </cell>
          <cell r="F297" t="str">
            <v>CO</v>
          </cell>
          <cell r="G297">
            <v>159063</v>
          </cell>
          <cell r="H297">
            <v>0.14153511501732019</v>
          </cell>
          <cell r="I297">
            <v>0</v>
          </cell>
          <cell r="J297" t="str">
            <v>TONS</v>
          </cell>
        </row>
        <row r="298">
          <cell r="A298" t="str">
            <v>08103</v>
          </cell>
          <cell r="B298" t="str">
            <v>08</v>
          </cell>
          <cell r="C298" t="str">
            <v>103</v>
          </cell>
          <cell r="D298" t="str">
            <v>Rio Blanco</v>
          </cell>
          <cell r="E298" t="str">
            <v>County</v>
          </cell>
          <cell r="F298" t="str">
            <v>CO</v>
          </cell>
          <cell r="G298">
            <v>6666</v>
          </cell>
          <cell r="H298">
            <v>1</v>
          </cell>
          <cell r="I298">
            <v>0</v>
          </cell>
          <cell r="J298" t="str">
            <v>TONS</v>
          </cell>
        </row>
        <row r="299">
          <cell r="A299" t="str">
            <v>08105</v>
          </cell>
          <cell r="B299" t="str">
            <v>08</v>
          </cell>
          <cell r="C299" t="str">
            <v>105</v>
          </cell>
          <cell r="D299" t="str">
            <v>Rio Grande</v>
          </cell>
          <cell r="E299" t="str">
            <v>County</v>
          </cell>
          <cell r="F299" t="str">
            <v>CO</v>
          </cell>
          <cell r="G299">
            <v>11982</v>
          </cell>
          <cell r="H299">
            <v>0.62535469871473881</v>
          </cell>
          <cell r="I299">
            <v>0</v>
          </cell>
          <cell r="J299" t="str">
            <v>TONS</v>
          </cell>
        </row>
        <row r="300">
          <cell r="A300" t="str">
            <v>08107</v>
          </cell>
          <cell r="B300" t="str">
            <v>08</v>
          </cell>
          <cell r="C300" t="str">
            <v>107</v>
          </cell>
          <cell r="D300" t="str">
            <v>Routt</v>
          </cell>
          <cell r="E300" t="str">
            <v>County</v>
          </cell>
          <cell r="F300" t="str">
            <v>CO</v>
          </cell>
          <cell r="G300">
            <v>23509</v>
          </cell>
          <cell r="H300">
            <v>0.45178442298694116</v>
          </cell>
          <cell r="I300">
            <v>0</v>
          </cell>
          <cell r="J300" t="str">
            <v>TONS</v>
          </cell>
        </row>
        <row r="301">
          <cell r="A301" t="str">
            <v>08109</v>
          </cell>
          <cell r="B301" t="str">
            <v>08</v>
          </cell>
          <cell r="C301" t="str">
            <v>109</v>
          </cell>
          <cell r="D301" t="str">
            <v>Saguache</v>
          </cell>
          <cell r="E301" t="str">
            <v>County</v>
          </cell>
          <cell r="F301" t="str">
            <v>CO</v>
          </cell>
          <cell r="G301">
            <v>6108</v>
          </cell>
          <cell r="H301">
            <v>1</v>
          </cell>
          <cell r="I301">
            <v>0</v>
          </cell>
          <cell r="J301" t="str">
            <v>TONS</v>
          </cell>
        </row>
        <row r="302">
          <cell r="A302" t="str">
            <v>08111</v>
          </cell>
          <cell r="B302" t="str">
            <v>08</v>
          </cell>
          <cell r="C302" t="str">
            <v>111</v>
          </cell>
          <cell r="D302" t="str">
            <v>San Juan</v>
          </cell>
          <cell r="E302" t="str">
            <v>County</v>
          </cell>
          <cell r="F302" t="str">
            <v>CO</v>
          </cell>
          <cell r="G302">
            <v>699</v>
          </cell>
          <cell r="H302">
            <v>1</v>
          </cell>
          <cell r="I302">
            <v>0</v>
          </cell>
          <cell r="J302" t="str">
            <v>TONS</v>
          </cell>
        </row>
        <row r="303">
          <cell r="A303" t="str">
            <v>08113</v>
          </cell>
          <cell r="B303" t="str">
            <v>08</v>
          </cell>
          <cell r="C303" t="str">
            <v>113</v>
          </cell>
          <cell r="D303" t="str">
            <v>San Miguel</v>
          </cell>
          <cell r="E303" t="str">
            <v>County</v>
          </cell>
          <cell r="F303" t="str">
            <v>CO</v>
          </cell>
          <cell r="G303">
            <v>7359</v>
          </cell>
          <cell r="H303">
            <v>1</v>
          </cell>
          <cell r="I303">
            <v>0</v>
          </cell>
          <cell r="J303" t="str">
            <v>TONS</v>
          </cell>
        </row>
        <row r="304">
          <cell r="A304" t="str">
            <v>08115</v>
          </cell>
          <cell r="B304" t="str">
            <v>08</v>
          </cell>
          <cell r="C304" t="str">
            <v>115</v>
          </cell>
          <cell r="D304" t="str">
            <v>Sedgwick</v>
          </cell>
          <cell r="E304" t="str">
            <v>County</v>
          </cell>
          <cell r="F304" t="str">
            <v>CO</v>
          </cell>
          <cell r="G304">
            <v>2379</v>
          </cell>
          <cell r="H304">
            <v>1</v>
          </cell>
          <cell r="I304">
            <v>0</v>
          </cell>
          <cell r="J304" t="str">
            <v>TONS</v>
          </cell>
        </row>
        <row r="305">
          <cell r="A305" t="str">
            <v>08117</v>
          </cell>
          <cell r="B305" t="str">
            <v>08</v>
          </cell>
          <cell r="C305" t="str">
            <v>117</v>
          </cell>
          <cell r="D305" t="str">
            <v>Summit</v>
          </cell>
          <cell r="E305" t="str">
            <v>County</v>
          </cell>
          <cell r="F305" t="str">
            <v>CO</v>
          </cell>
          <cell r="G305">
            <v>27994</v>
          </cell>
          <cell r="H305">
            <v>0.1951846824319497</v>
          </cell>
          <cell r="I305">
            <v>0</v>
          </cell>
          <cell r="J305" t="str">
            <v>TONS</v>
          </cell>
        </row>
        <row r="306">
          <cell r="A306" t="str">
            <v>08119</v>
          </cell>
          <cell r="B306" t="str">
            <v>08</v>
          </cell>
          <cell r="C306" t="str">
            <v>119</v>
          </cell>
          <cell r="D306" t="str">
            <v>Teller</v>
          </cell>
          <cell r="E306" t="str">
            <v>County</v>
          </cell>
          <cell r="F306" t="str">
            <v>CO</v>
          </cell>
          <cell r="G306">
            <v>23350</v>
          </cell>
          <cell r="H306">
            <v>0.62603854389721625</v>
          </cell>
          <cell r="I306">
            <v>0</v>
          </cell>
          <cell r="J306" t="str">
            <v>TONS</v>
          </cell>
        </row>
        <row r="307">
          <cell r="A307" t="str">
            <v>08121</v>
          </cell>
          <cell r="B307" t="str">
            <v>08</v>
          </cell>
          <cell r="C307" t="str">
            <v>121</v>
          </cell>
          <cell r="D307" t="str">
            <v>Washington</v>
          </cell>
          <cell r="E307" t="str">
            <v>County</v>
          </cell>
          <cell r="F307" t="str">
            <v>CO</v>
          </cell>
          <cell r="G307">
            <v>4814</v>
          </cell>
          <cell r="H307">
            <v>1</v>
          </cell>
          <cell r="I307">
            <v>0</v>
          </cell>
          <cell r="J307" t="str">
            <v>TONS</v>
          </cell>
        </row>
        <row r="308">
          <cell r="A308" t="str">
            <v>08123</v>
          </cell>
          <cell r="B308" t="str">
            <v>08</v>
          </cell>
          <cell r="C308" t="str">
            <v>123</v>
          </cell>
          <cell r="D308" t="str">
            <v>Weld</v>
          </cell>
          <cell r="E308" t="str">
            <v>County</v>
          </cell>
          <cell r="F308" t="str">
            <v>CO</v>
          </cell>
          <cell r="G308">
            <v>252825</v>
          </cell>
          <cell r="H308">
            <v>0.20460001977652525</v>
          </cell>
          <cell r="I308">
            <v>0</v>
          </cell>
          <cell r="J308" t="str">
            <v>TONS</v>
          </cell>
        </row>
        <row r="309">
          <cell r="A309" t="str">
            <v>08125</v>
          </cell>
          <cell r="B309" t="str">
            <v>08</v>
          </cell>
          <cell r="C309" t="str">
            <v>125</v>
          </cell>
          <cell r="D309" t="str">
            <v>Yuma</v>
          </cell>
          <cell r="E309" t="str">
            <v>County</v>
          </cell>
          <cell r="F309" t="str">
            <v>CO</v>
          </cell>
          <cell r="G309">
            <v>10043</v>
          </cell>
          <cell r="H309">
            <v>0.64910883202230407</v>
          </cell>
          <cell r="I309">
            <v>0</v>
          </cell>
          <cell r="J309" t="str">
            <v>TONS</v>
          </cell>
        </row>
        <row r="310">
          <cell r="A310" t="str">
            <v>09001</v>
          </cell>
          <cell r="B310" t="str">
            <v>09</v>
          </cell>
          <cell r="C310" t="str">
            <v>001</v>
          </cell>
          <cell r="D310" t="str">
            <v>Fairfield</v>
          </cell>
          <cell r="E310" t="str">
            <v>County</v>
          </cell>
          <cell r="F310" t="str">
            <v>CT</v>
          </cell>
          <cell r="G310">
            <v>916829</v>
          </cell>
          <cell r="H310">
            <v>4.5840609317549949E-2</v>
          </cell>
          <cell r="I310">
            <v>0</v>
          </cell>
          <cell r="J310" t="str">
            <v>TONS</v>
          </cell>
        </row>
        <row r="311">
          <cell r="A311" t="str">
            <v>09003</v>
          </cell>
          <cell r="B311" t="str">
            <v>09</v>
          </cell>
          <cell r="C311" t="str">
            <v>003</v>
          </cell>
          <cell r="D311" t="str">
            <v>Hartford</v>
          </cell>
          <cell r="E311" t="str">
            <v>County</v>
          </cell>
          <cell r="F311" t="str">
            <v>CT</v>
          </cell>
          <cell r="G311">
            <v>894014</v>
          </cell>
          <cell r="H311">
            <v>5.4086401331522774E-2</v>
          </cell>
          <cell r="I311">
            <v>0</v>
          </cell>
          <cell r="J311" t="str">
            <v>TONS</v>
          </cell>
        </row>
        <row r="312">
          <cell r="A312" t="str">
            <v>09005</v>
          </cell>
          <cell r="B312" t="str">
            <v>09</v>
          </cell>
          <cell r="C312" t="str">
            <v>005</v>
          </cell>
          <cell r="D312" t="str">
            <v>Litchfield</v>
          </cell>
          <cell r="E312" t="str">
            <v>County</v>
          </cell>
          <cell r="F312" t="str">
            <v>CT</v>
          </cell>
          <cell r="G312">
            <v>189927</v>
          </cell>
          <cell r="H312">
            <v>0.41448556550674731</v>
          </cell>
          <cell r="I312">
            <v>7817.9227741908298</v>
          </cell>
          <cell r="J312" t="str">
            <v>TONS</v>
          </cell>
        </row>
        <row r="313">
          <cell r="A313" t="str">
            <v>09007</v>
          </cell>
          <cell r="B313" t="str">
            <v>09</v>
          </cell>
          <cell r="C313" t="str">
            <v>007</v>
          </cell>
          <cell r="D313" t="str">
            <v>Middlesex</v>
          </cell>
          <cell r="E313" t="str">
            <v>County</v>
          </cell>
          <cell r="F313" t="str">
            <v>CT</v>
          </cell>
          <cell r="G313">
            <v>165676</v>
          </cell>
          <cell r="H313">
            <v>0.24540066153214707</v>
          </cell>
          <cell r="I313">
            <v>4037.6678213241094</v>
          </cell>
          <cell r="J313" t="str">
            <v>TONS</v>
          </cell>
        </row>
        <row r="314">
          <cell r="A314" t="str">
            <v>09009</v>
          </cell>
          <cell r="B314" t="str">
            <v>09</v>
          </cell>
          <cell r="C314" t="str">
            <v>009</v>
          </cell>
          <cell r="D314" t="str">
            <v>New Haven</v>
          </cell>
          <cell r="E314" t="str">
            <v>County</v>
          </cell>
          <cell r="F314" t="str">
            <v>CT</v>
          </cell>
          <cell r="G314">
            <v>862477</v>
          </cell>
          <cell r="H314">
            <v>3.6399811241343248E-2</v>
          </cell>
          <cell r="I314">
            <v>0</v>
          </cell>
          <cell r="J314" t="str">
            <v>TONS</v>
          </cell>
        </row>
        <row r="315">
          <cell r="A315" t="str">
            <v>09011</v>
          </cell>
          <cell r="B315" t="str">
            <v>09</v>
          </cell>
          <cell r="C315" t="str">
            <v>011</v>
          </cell>
          <cell r="D315" t="str">
            <v>New London</v>
          </cell>
          <cell r="E315" t="str">
            <v>County</v>
          </cell>
          <cell r="F315" t="str">
            <v>CT</v>
          </cell>
          <cell r="G315">
            <v>274055</v>
          </cell>
          <cell r="H315">
            <v>0.25808323146813594</v>
          </cell>
          <cell r="I315">
            <v>7024.1337859269734</v>
          </cell>
          <cell r="J315" t="str">
            <v>TONS</v>
          </cell>
        </row>
        <row r="316">
          <cell r="A316" t="str">
            <v>09013</v>
          </cell>
          <cell r="B316" t="str">
            <v>09</v>
          </cell>
          <cell r="C316" t="str">
            <v>013</v>
          </cell>
          <cell r="D316" t="str">
            <v>Tolland</v>
          </cell>
          <cell r="E316" t="str">
            <v>County</v>
          </cell>
          <cell r="F316" t="str">
            <v>CT</v>
          </cell>
          <cell r="G316">
            <v>152691</v>
          </cell>
          <cell r="H316">
            <v>0.38207883896234879</v>
          </cell>
          <cell r="I316">
            <v>5793.7757506960315</v>
          </cell>
          <cell r="J316" t="str">
            <v>TONS</v>
          </cell>
        </row>
        <row r="317">
          <cell r="A317" t="str">
            <v>09015</v>
          </cell>
          <cell r="B317" t="str">
            <v>09</v>
          </cell>
          <cell r="C317" t="str">
            <v>015</v>
          </cell>
          <cell r="D317" t="str">
            <v>Windham</v>
          </cell>
          <cell r="E317" t="str">
            <v>County</v>
          </cell>
          <cell r="F317" t="str">
            <v>CT</v>
          </cell>
          <cell r="G317">
            <v>118428</v>
          </cell>
          <cell r="H317">
            <v>0.49761036241429391</v>
          </cell>
          <cell r="I317">
            <v>5852.468268156802</v>
          </cell>
          <cell r="J317" t="str">
            <v>TONS</v>
          </cell>
        </row>
        <row r="318">
          <cell r="A318" t="str">
            <v>10001</v>
          </cell>
          <cell r="B318" t="str">
            <v>10</v>
          </cell>
          <cell r="C318" t="str">
            <v>001</v>
          </cell>
          <cell r="D318" t="str">
            <v>Kent</v>
          </cell>
          <cell r="E318" t="str">
            <v>County</v>
          </cell>
          <cell r="F318" t="str">
            <v>DE</v>
          </cell>
          <cell r="G318">
            <v>162310</v>
          </cell>
          <cell r="H318">
            <v>0.26969379582280822</v>
          </cell>
          <cell r="I318">
            <v>4347.2187129065487</v>
          </cell>
          <cell r="J318" t="str">
            <v>TONS</v>
          </cell>
        </row>
        <row r="319">
          <cell r="A319" t="str">
            <v>10003</v>
          </cell>
          <cell r="B319" t="str">
            <v>10</v>
          </cell>
          <cell r="C319" t="str">
            <v>003</v>
          </cell>
          <cell r="D319" t="str">
            <v>New Castle</v>
          </cell>
          <cell r="E319" t="str">
            <v>County</v>
          </cell>
          <cell r="F319" t="str">
            <v>DE</v>
          </cell>
          <cell r="G319">
            <v>538479</v>
          </cell>
          <cell r="H319">
            <v>4.60240789334403E-2</v>
          </cell>
          <cell r="I319">
            <v>0</v>
          </cell>
          <cell r="J319" t="str">
            <v>TONS</v>
          </cell>
        </row>
        <row r="320">
          <cell r="A320" t="str">
            <v>10005</v>
          </cell>
          <cell r="B320" t="str">
            <v>10</v>
          </cell>
          <cell r="C320" t="str">
            <v>005</v>
          </cell>
          <cell r="D320" t="str">
            <v>Sussex</v>
          </cell>
          <cell r="E320" t="str">
            <v>County</v>
          </cell>
          <cell r="F320" t="str">
            <v>DE</v>
          </cell>
          <cell r="G320">
            <v>197145</v>
          </cell>
          <cell r="H320">
            <v>0.41303609018742549</v>
          </cell>
          <cell r="I320">
            <v>8086.6570419553746</v>
          </cell>
          <cell r="J320" t="str">
            <v>TONS</v>
          </cell>
        </row>
        <row r="321">
          <cell r="A321" t="str">
            <v>11001</v>
          </cell>
          <cell r="B321" t="str">
            <v>11</v>
          </cell>
          <cell r="C321" t="str">
            <v>001</v>
          </cell>
          <cell r="D321" t="str">
            <v>District of Columbia</v>
          </cell>
          <cell r="E321" t="str">
            <v>City</v>
          </cell>
          <cell r="F321" t="str">
            <v>DC</v>
          </cell>
          <cell r="G321">
            <v>601723</v>
          </cell>
          <cell r="H321">
            <v>0</v>
          </cell>
          <cell r="I321">
            <v>0</v>
          </cell>
          <cell r="J321" t="str">
            <v>TONS</v>
          </cell>
        </row>
        <row r="322">
          <cell r="A322" t="str">
            <v>12001</v>
          </cell>
          <cell r="B322" t="str">
            <v>12</v>
          </cell>
          <cell r="C322" t="str">
            <v>001</v>
          </cell>
          <cell r="D322" t="str">
            <v>Alachua</v>
          </cell>
          <cell r="E322" t="str">
            <v>County</v>
          </cell>
          <cell r="F322" t="str">
            <v>FL</v>
          </cell>
          <cell r="G322">
            <v>247336</v>
          </cell>
          <cell r="H322">
            <v>0.21193437267522722</v>
          </cell>
          <cell r="I322">
            <v>5205.7581603657063</v>
          </cell>
          <cell r="J322" t="str">
            <v>TONS</v>
          </cell>
        </row>
        <row r="323">
          <cell r="A323" t="str">
            <v>12003</v>
          </cell>
          <cell r="B323" t="str">
            <v>12</v>
          </cell>
          <cell r="C323" t="str">
            <v>003</v>
          </cell>
          <cell r="D323" t="str">
            <v>Baker</v>
          </cell>
          <cell r="E323" t="str">
            <v>County</v>
          </cell>
          <cell r="F323" t="str">
            <v>FL</v>
          </cell>
          <cell r="G323">
            <v>27115</v>
          </cell>
          <cell r="H323">
            <v>0.59491056610732063</v>
          </cell>
          <cell r="I323">
            <v>1601.9780019622503</v>
          </cell>
          <cell r="J323" t="str">
            <v>TONS</v>
          </cell>
        </row>
        <row r="324">
          <cell r="A324" t="str">
            <v>12005</v>
          </cell>
          <cell r="B324" t="str">
            <v>12</v>
          </cell>
          <cell r="C324" t="str">
            <v>005</v>
          </cell>
          <cell r="D324" t="str">
            <v>Bay</v>
          </cell>
          <cell r="E324" t="str">
            <v>County</v>
          </cell>
          <cell r="F324" t="str">
            <v>FL</v>
          </cell>
          <cell r="G324">
            <v>168852</v>
          </cell>
          <cell r="H324">
            <v>0.11999857863691279</v>
          </cell>
          <cell r="I324">
            <v>0</v>
          </cell>
          <cell r="J324" t="str">
            <v>TONS</v>
          </cell>
        </row>
        <row r="325">
          <cell r="A325" t="str">
            <v>12007</v>
          </cell>
          <cell r="B325" t="str">
            <v>12</v>
          </cell>
          <cell r="C325" t="str">
            <v>007</v>
          </cell>
          <cell r="D325" t="str">
            <v>Bradford</v>
          </cell>
          <cell r="E325" t="str">
            <v>County</v>
          </cell>
          <cell r="F325" t="str">
            <v>FL</v>
          </cell>
          <cell r="G325">
            <v>28520</v>
          </cell>
          <cell r="H325">
            <v>0.75529453015427772</v>
          </cell>
          <cell r="I325">
            <v>2139.2479164508609</v>
          </cell>
          <cell r="J325" t="str">
            <v>TONS</v>
          </cell>
        </row>
        <row r="326">
          <cell r="A326" t="str">
            <v>12009</v>
          </cell>
          <cell r="B326" t="str">
            <v>12</v>
          </cell>
          <cell r="C326" t="str">
            <v>009</v>
          </cell>
          <cell r="D326" t="str">
            <v>Brevard</v>
          </cell>
          <cell r="E326" t="str">
            <v>County</v>
          </cell>
          <cell r="F326" t="str">
            <v>FL</v>
          </cell>
          <cell r="G326">
            <v>543376</v>
          </cell>
          <cell r="H326">
            <v>5.0743867966196517E-2</v>
          </cell>
          <cell r="I326">
            <v>0</v>
          </cell>
          <cell r="J326" t="str">
            <v>TONS</v>
          </cell>
        </row>
        <row r="327">
          <cell r="A327" t="str">
            <v>12011</v>
          </cell>
          <cell r="B327" t="str">
            <v>12</v>
          </cell>
          <cell r="C327" t="str">
            <v>011</v>
          </cell>
          <cell r="D327" t="str">
            <v>Broward</v>
          </cell>
          <cell r="E327" t="str">
            <v>County</v>
          </cell>
          <cell r="F327" t="str">
            <v>FL</v>
          </cell>
          <cell r="G327">
            <v>1748066</v>
          </cell>
          <cell r="H327">
            <v>1.6932999097288089E-4</v>
          </cell>
          <cell r="I327">
            <v>0</v>
          </cell>
          <cell r="J327" t="str">
            <v>TONS</v>
          </cell>
        </row>
        <row r="328">
          <cell r="A328" t="str">
            <v>12013</v>
          </cell>
          <cell r="B328" t="str">
            <v>12</v>
          </cell>
          <cell r="C328" t="str">
            <v>013</v>
          </cell>
          <cell r="D328" t="str">
            <v>Calhoun</v>
          </cell>
          <cell r="E328" t="str">
            <v>County</v>
          </cell>
          <cell r="F328" t="str">
            <v>FL</v>
          </cell>
          <cell r="G328">
            <v>14625</v>
          </cell>
          <cell r="H328">
            <v>0.67514529914529919</v>
          </cell>
          <cell r="I328">
            <v>980.59207683189277</v>
          </cell>
          <cell r="J328" t="str">
            <v>TONS</v>
          </cell>
        </row>
        <row r="329">
          <cell r="A329" t="str">
            <v>12015</v>
          </cell>
          <cell r="B329" t="str">
            <v>12</v>
          </cell>
          <cell r="C329" t="str">
            <v>015</v>
          </cell>
          <cell r="D329" t="str">
            <v>Charlotte</v>
          </cell>
          <cell r="E329" t="str">
            <v>County</v>
          </cell>
          <cell r="F329" t="str">
            <v>FL</v>
          </cell>
          <cell r="G329">
            <v>159978</v>
          </cell>
          <cell r="H329">
            <v>8.8843465976571778E-2</v>
          </cell>
          <cell r="I329">
            <v>0</v>
          </cell>
          <cell r="J329" t="str">
            <v>TONS</v>
          </cell>
        </row>
        <row r="330">
          <cell r="A330" t="str">
            <v>12017</v>
          </cell>
          <cell r="B330" t="str">
            <v>12</v>
          </cell>
          <cell r="C330" t="str">
            <v>017</v>
          </cell>
          <cell r="D330" t="str">
            <v>Citrus</v>
          </cell>
          <cell r="E330" t="str">
            <v>County</v>
          </cell>
          <cell r="F330" t="str">
            <v>FL</v>
          </cell>
          <cell r="G330">
            <v>141236</v>
          </cell>
          <cell r="H330">
            <v>0.34518819564417003</v>
          </cell>
          <cell r="I330">
            <v>4841.685793172499</v>
          </cell>
          <cell r="J330" t="str">
            <v>TONS</v>
          </cell>
        </row>
        <row r="331">
          <cell r="A331" t="str">
            <v>12019</v>
          </cell>
          <cell r="B331" t="str">
            <v>12</v>
          </cell>
          <cell r="C331" t="str">
            <v>019</v>
          </cell>
          <cell r="D331" t="str">
            <v>Clay</v>
          </cell>
          <cell r="E331" t="str">
            <v>County</v>
          </cell>
          <cell r="F331" t="str">
            <v>FL</v>
          </cell>
          <cell r="G331">
            <v>190865</v>
          </cell>
          <cell r="H331">
            <v>0.14968695151022973</v>
          </cell>
          <cell r="I331">
            <v>0</v>
          </cell>
          <cell r="J331" t="str">
            <v>TONS</v>
          </cell>
        </row>
        <row r="332">
          <cell r="A332" t="str">
            <v>12021</v>
          </cell>
          <cell r="B332" t="str">
            <v>12</v>
          </cell>
          <cell r="C332" t="str">
            <v>021</v>
          </cell>
          <cell r="D332" t="str">
            <v>Collier</v>
          </cell>
          <cell r="E332" t="str">
            <v>County</v>
          </cell>
          <cell r="F332" t="str">
            <v>FL</v>
          </cell>
          <cell r="G332">
            <v>321520</v>
          </cell>
          <cell r="H332">
            <v>8.4859417765613343E-2</v>
          </cell>
          <cell r="I332">
            <v>0</v>
          </cell>
          <cell r="J332" t="str">
            <v>TONS</v>
          </cell>
        </row>
        <row r="333">
          <cell r="A333" t="str">
            <v>12023</v>
          </cell>
          <cell r="B333" t="str">
            <v>12</v>
          </cell>
          <cell r="C333" t="str">
            <v>023</v>
          </cell>
          <cell r="D333" t="str">
            <v>Columbia</v>
          </cell>
          <cell r="E333" t="str">
            <v>County</v>
          </cell>
          <cell r="F333" t="str">
            <v>FL</v>
          </cell>
          <cell r="G333">
            <v>67531</v>
          </cell>
          <cell r="H333">
            <v>0.62057425478669059</v>
          </cell>
          <cell r="I333">
            <v>4161.9052821420864</v>
          </cell>
          <cell r="J333" t="str">
            <v>TONS</v>
          </cell>
        </row>
        <row r="334">
          <cell r="A334" t="str">
            <v>12027</v>
          </cell>
          <cell r="B334" t="str">
            <v>12</v>
          </cell>
          <cell r="C334" t="str">
            <v>027</v>
          </cell>
          <cell r="D334" t="str">
            <v>DeSoto</v>
          </cell>
          <cell r="E334" t="str">
            <v>County</v>
          </cell>
          <cell r="F334" t="str">
            <v>FL</v>
          </cell>
          <cell r="G334">
            <v>34862</v>
          </cell>
          <cell r="H334">
            <v>0.4624232688887614</v>
          </cell>
          <cell r="I334">
            <v>1600.9848967598684</v>
          </cell>
          <cell r="J334" t="str">
            <v>TONS</v>
          </cell>
        </row>
        <row r="335">
          <cell r="A335" t="str">
            <v>12029</v>
          </cell>
          <cell r="B335" t="str">
            <v>12</v>
          </cell>
          <cell r="C335" t="str">
            <v>029</v>
          </cell>
          <cell r="D335" t="str">
            <v>Dixie</v>
          </cell>
          <cell r="E335" t="str">
            <v>County</v>
          </cell>
          <cell r="F335" t="str">
            <v>FL</v>
          </cell>
          <cell r="G335">
            <v>16422</v>
          </cell>
          <cell r="H335">
            <v>0.77024722932651324</v>
          </cell>
          <cell r="I335">
            <v>1256.1787704928711</v>
          </cell>
          <cell r="J335" t="str">
            <v>TONS</v>
          </cell>
        </row>
        <row r="336">
          <cell r="A336" t="str">
            <v>12031</v>
          </cell>
          <cell r="B336" t="str">
            <v>12</v>
          </cell>
          <cell r="C336" t="str">
            <v>031</v>
          </cell>
          <cell r="D336" t="str">
            <v>Duval</v>
          </cell>
          <cell r="E336" t="str">
            <v>County</v>
          </cell>
          <cell r="F336" t="str">
            <v>FL</v>
          </cell>
          <cell r="G336">
            <v>864263</v>
          </cell>
          <cell r="H336">
            <v>2.9114980046583042E-2</v>
          </cell>
          <cell r="I336">
            <v>0</v>
          </cell>
          <cell r="J336" t="str">
            <v>TONS</v>
          </cell>
        </row>
        <row r="337">
          <cell r="A337" t="str">
            <v>12033</v>
          </cell>
          <cell r="B337" t="str">
            <v>12</v>
          </cell>
          <cell r="C337" t="str">
            <v>033</v>
          </cell>
          <cell r="D337" t="str">
            <v>Escambia</v>
          </cell>
          <cell r="E337" t="str">
            <v>County</v>
          </cell>
          <cell r="F337" t="str">
            <v>FL</v>
          </cell>
          <cell r="G337">
            <v>297619</v>
          </cell>
          <cell r="H337">
            <v>8.3022253283560526E-2</v>
          </cell>
          <cell r="I337">
            <v>0</v>
          </cell>
          <cell r="J337" t="str">
            <v>TONS</v>
          </cell>
        </row>
        <row r="338">
          <cell r="A338" t="str">
            <v>12035</v>
          </cell>
          <cell r="B338" t="str">
            <v>12</v>
          </cell>
          <cell r="C338" t="str">
            <v>035</v>
          </cell>
          <cell r="D338" t="str">
            <v>Flagler</v>
          </cell>
          <cell r="E338" t="str">
            <v>County</v>
          </cell>
          <cell r="F338" t="str">
            <v>FL</v>
          </cell>
          <cell r="G338">
            <v>95696</v>
          </cell>
          <cell r="H338">
            <v>0.10321225547567296</v>
          </cell>
          <cell r="I338">
            <v>0</v>
          </cell>
          <cell r="J338" t="str">
            <v>TONS</v>
          </cell>
        </row>
        <row r="339">
          <cell r="A339" t="str">
            <v>12037</v>
          </cell>
          <cell r="B339" t="str">
            <v>12</v>
          </cell>
          <cell r="C339" t="str">
            <v>037</v>
          </cell>
          <cell r="D339" t="str">
            <v>Franklin</v>
          </cell>
          <cell r="E339" t="str">
            <v>County</v>
          </cell>
          <cell r="F339" t="str">
            <v>FL</v>
          </cell>
          <cell r="G339">
            <v>11549</v>
          </cell>
          <cell r="H339">
            <v>0.68040522989003371</v>
          </cell>
          <cell r="I339">
            <v>780.38206803170056</v>
          </cell>
          <cell r="J339" t="str">
            <v>TONS</v>
          </cell>
        </row>
        <row r="340">
          <cell r="A340" t="str">
            <v>12039</v>
          </cell>
          <cell r="B340" t="str">
            <v>12</v>
          </cell>
          <cell r="C340" t="str">
            <v>039</v>
          </cell>
          <cell r="D340" t="str">
            <v>Gadsden</v>
          </cell>
          <cell r="E340" t="str">
            <v>County</v>
          </cell>
          <cell r="F340" t="str">
            <v>FL</v>
          </cell>
          <cell r="G340">
            <v>46389</v>
          </cell>
          <cell r="H340">
            <v>0.65379723641380505</v>
          </cell>
          <cell r="I340">
            <v>3011.9887683040793</v>
          </cell>
          <cell r="J340" t="str">
            <v>TONS</v>
          </cell>
        </row>
        <row r="341">
          <cell r="A341" t="str">
            <v>12041</v>
          </cell>
          <cell r="B341" t="str">
            <v>12</v>
          </cell>
          <cell r="C341" t="str">
            <v>041</v>
          </cell>
          <cell r="D341" t="str">
            <v>Gilchrist</v>
          </cell>
          <cell r="E341" t="str">
            <v>County</v>
          </cell>
          <cell r="F341" t="str">
            <v>FL</v>
          </cell>
          <cell r="G341">
            <v>16939</v>
          </cell>
          <cell r="H341">
            <v>0.83918767341637646</v>
          </cell>
          <cell r="I341">
            <v>1411.6990451858776</v>
          </cell>
          <cell r="J341" t="str">
            <v>TONS</v>
          </cell>
        </row>
        <row r="342">
          <cell r="A342" t="str">
            <v>12043</v>
          </cell>
          <cell r="B342" t="str">
            <v>12</v>
          </cell>
          <cell r="C342" t="str">
            <v>043</v>
          </cell>
          <cell r="D342" t="str">
            <v>Glades</v>
          </cell>
          <cell r="E342" t="str">
            <v>County</v>
          </cell>
          <cell r="F342" t="str">
            <v>FL</v>
          </cell>
          <cell r="G342">
            <v>12884</v>
          </cell>
          <cell r="H342">
            <v>0.70638000620925179</v>
          </cell>
          <cell r="I342">
            <v>903.82504468777142</v>
          </cell>
          <cell r="J342" t="str">
            <v>TONS</v>
          </cell>
        </row>
        <row r="343">
          <cell r="A343" t="str">
            <v>12045</v>
          </cell>
          <cell r="B343" t="str">
            <v>12</v>
          </cell>
          <cell r="C343" t="str">
            <v>045</v>
          </cell>
          <cell r="D343" t="str">
            <v>Gulf</v>
          </cell>
          <cell r="E343" t="str">
            <v>County</v>
          </cell>
          <cell r="F343" t="str">
            <v>FL</v>
          </cell>
          <cell r="G343">
            <v>15863</v>
          </cell>
          <cell r="H343">
            <v>0.77085040660656878</v>
          </cell>
          <cell r="I343">
            <v>1214.3690414725929</v>
          </cell>
          <cell r="J343" t="str">
            <v>TONS</v>
          </cell>
        </row>
        <row r="344">
          <cell r="A344" t="str">
            <v>12047</v>
          </cell>
          <cell r="B344" t="str">
            <v>12</v>
          </cell>
          <cell r="C344" t="str">
            <v>047</v>
          </cell>
          <cell r="D344" t="str">
            <v>Hamilton</v>
          </cell>
          <cell r="E344" t="str">
            <v>County</v>
          </cell>
          <cell r="F344" t="str">
            <v>FL</v>
          </cell>
          <cell r="G344">
            <v>14799</v>
          </cell>
          <cell r="H344">
            <v>0.63484019190485841</v>
          </cell>
          <cell r="I344">
            <v>933.02233763779952</v>
          </cell>
          <cell r="J344" t="str">
            <v>TONS</v>
          </cell>
        </row>
        <row r="345">
          <cell r="A345" t="str">
            <v>12049</v>
          </cell>
          <cell r="B345" t="str">
            <v>12</v>
          </cell>
          <cell r="C345" t="str">
            <v>049</v>
          </cell>
          <cell r="D345" t="str">
            <v>Hardee</v>
          </cell>
          <cell r="E345" t="str">
            <v>County</v>
          </cell>
          <cell r="F345" t="str">
            <v>FL</v>
          </cell>
          <cell r="G345">
            <v>27731</v>
          </cell>
          <cell r="H345">
            <v>0.47809310879521111</v>
          </cell>
          <cell r="I345">
            <v>1316.6588773179292</v>
          </cell>
          <cell r="J345" t="str">
            <v>TONS</v>
          </cell>
        </row>
        <row r="346">
          <cell r="A346" t="str">
            <v>12051</v>
          </cell>
          <cell r="B346" t="str">
            <v>12</v>
          </cell>
          <cell r="C346" t="str">
            <v>051</v>
          </cell>
          <cell r="D346" t="str">
            <v>Hendry</v>
          </cell>
          <cell r="E346" t="str">
            <v>County</v>
          </cell>
          <cell r="F346" t="str">
            <v>FL</v>
          </cell>
          <cell r="G346">
            <v>39140</v>
          </cell>
          <cell r="H346">
            <v>0.37892181911088402</v>
          </cell>
          <cell r="I346">
            <v>1472.8743256526029</v>
          </cell>
          <cell r="J346" t="str">
            <v>TONS</v>
          </cell>
        </row>
        <row r="347">
          <cell r="A347" t="str">
            <v>12053</v>
          </cell>
          <cell r="B347" t="str">
            <v>12</v>
          </cell>
          <cell r="C347" t="str">
            <v>053</v>
          </cell>
          <cell r="D347" t="str">
            <v>Hernando</v>
          </cell>
          <cell r="E347" t="str">
            <v>County</v>
          </cell>
          <cell r="F347" t="str">
            <v>FL</v>
          </cell>
          <cell r="G347">
            <v>172778</v>
          </cell>
          <cell r="H347">
            <v>0.19375151929065043</v>
          </cell>
          <cell r="I347">
            <v>0</v>
          </cell>
          <cell r="J347" t="str">
            <v>TONS</v>
          </cell>
        </row>
        <row r="348">
          <cell r="A348" t="str">
            <v>12055</v>
          </cell>
          <cell r="B348" t="str">
            <v>12</v>
          </cell>
          <cell r="C348" t="str">
            <v>055</v>
          </cell>
          <cell r="D348" t="str">
            <v>Highlands</v>
          </cell>
          <cell r="E348" t="str">
            <v>County</v>
          </cell>
          <cell r="F348" t="str">
            <v>FL</v>
          </cell>
          <cell r="G348">
            <v>98786</v>
          </cell>
          <cell r="H348">
            <v>0.21065738060048994</v>
          </cell>
          <cell r="I348">
            <v>2066.6519261567432</v>
          </cell>
          <cell r="J348" t="str">
            <v>TONS</v>
          </cell>
        </row>
        <row r="349">
          <cell r="A349" t="str">
            <v>12057</v>
          </cell>
          <cell r="B349" t="str">
            <v>12</v>
          </cell>
          <cell r="C349" t="str">
            <v>057</v>
          </cell>
          <cell r="D349" t="str">
            <v>Hillsborough</v>
          </cell>
          <cell r="E349" t="str">
            <v>County</v>
          </cell>
          <cell r="F349" t="str">
            <v>FL</v>
          </cell>
          <cell r="G349">
            <v>1229226</v>
          </cell>
          <cell r="H349">
            <v>3.5128609385092734E-2</v>
          </cell>
          <cell r="I349">
            <v>0</v>
          </cell>
          <cell r="J349" t="str">
            <v>TONS</v>
          </cell>
        </row>
        <row r="350">
          <cell r="A350" t="str">
            <v>12059</v>
          </cell>
          <cell r="B350" t="str">
            <v>12</v>
          </cell>
          <cell r="C350" t="str">
            <v>059</v>
          </cell>
          <cell r="D350" t="str">
            <v>Holmes</v>
          </cell>
          <cell r="E350" t="str">
            <v>County</v>
          </cell>
          <cell r="F350" t="str">
            <v>FL</v>
          </cell>
          <cell r="G350">
            <v>19927</v>
          </cell>
          <cell r="H350">
            <v>0.78772519696893661</v>
          </cell>
          <cell r="I350">
            <v>1558.877236178876</v>
          </cell>
          <cell r="J350" t="str">
            <v>TONS</v>
          </cell>
        </row>
        <row r="351">
          <cell r="A351" t="str">
            <v>12061</v>
          </cell>
          <cell r="B351" t="str">
            <v>12</v>
          </cell>
          <cell r="C351" t="str">
            <v>061</v>
          </cell>
          <cell r="D351" t="str">
            <v>Indian River</v>
          </cell>
          <cell r="E351" t="str">
            <v>County</v>
          </cell>
          <cell r="F351" t="str">
            <v>FL</v>
          </cell>
          <cell r="G351">
            <v>138028</v>
          </cell>
          <cell r="H351">
            <v>4.9678326136725882E-2</v>
          </cell>
          <cell r="I351">
            <v>0</v>
          </cell>
          <cell r="J351" t="str">
            <v>TONS</v>
          </cell>
        </row>
        <row r="352">
          <cell r="A352" t="str">
            <v>12063</v>
          </cell>
          <cell r="B352" t="str">
            <v>12</v>
          </cell>
          <cell r="C352" t="str">
            <v>063</v>
          </cell>
          <cell r="D352" t="str">
            <v>Jackson</v>
          </cell>
          <cell r="E352" t="str">
            <v>County</v>
          </cell>
          <cell r="F352" t="str">
            <v>FL</v>
          </cell>
          <cell r="G352">
            <v>49746</v>
          </cell>
          <cell r="H352">
            <v>0.75362843243677879</v>
          </cell>
          <cell r="I352">
            <v>3723.1514037297607</v>
          </cell>
          <cell r="J352" t="str">
            <v>TONS</v>
          </cell>
        </row>
        <row r="353">
          <cell r="A353" t="str">
            <v>12065</v>
          </cell>
          <cell r="B353" t="str">
            <v>12</v>
          </cell>
          <cell r="C353" t="str">
            <v>065</v>
          </cell>
          <cell r="D353" t="str">
            <v>Jefferson</v>
          </cell>
          <cell r="E353" t="str">
            <v>County</v>
          </cell>
          <cell r="F353" t="str">
            <v>FL</v>
          </cell>
          <cell r="G353">
            <v>14761</v>
          </cell>
          <cell r="H353">
            <v>1</v>
          </cell>
          <cell r="I353">
            <v>1465.9225892359295</v>
          </cell>
          <cell r="J353" t="str">
            <v>TONS</v>
          </cell>
        </row>
        <row r="354">
          <cell r="A354" t="str">
            <v>12067</v>
          </cell>
          <cell r="B354" t="str">
            <v>12</v>
          </cell>
          <cell r="C354" t="str">
            <v>067</v>
          </cell>
          <cell r="D354" t="str">
            <v>Lafayette</v>
          </cell>
          <cell r="E354" t="str">
            <v>County</v>
          </cell>
          <cell r="F354" t="str">
            <v>FL</v>
          </cell>
          <cell r="G354">
            <v>8870</v>
          </cell>
          <cell r="H354">
            <v>1</v>
          </cell>
          <cell r="I354">
            <v>880.8843145127496</v>
          </cell>
          <cell r="J354" t="str">
            <v>TONS</v>
          </cell>
        </row>
        <row r="355">
          <cell r="A355" t="str">
            <v>12069</v>
          </cell>
          <cell r="B355" t="str">
            <v>12</v>
          </cell>
          <cell r="C355" t="str">
            <v>069</v>
          </cell>
          <cell r="D355" t="str">
            <v>Lake</v>
          </cell>
          <cell r="E355" t="str">
            <v>County</v>
          </cell>
          <cell r="F355" t="str">
            <v>FL</v>
          </cell>
          <cell r="G355">
            <v>297052</v>
          </cell>
          <cell r="H355">
            <v>0.19253868009641409</v>
          </cell>
          <cell r="I355">
            <v>0</v>
          </cell>
          <cell r="J355" t="str">
            <v>TONS</v>
          </cell>
        </row>
        <row r="356">
          <cell r="A356" t="str">
            <v>12071</v>
          </cell>
          <cell r="B356" t="str">
            <v>12</v>
          </cell>
          <cell r="C356" t="str">
            <v>071</v>
          </cell>
          <cell r="D356" t="str">
            <v>Lee</v>
          </cell>
          <cell r="E356" t="str">
            <v>County</v>
          </cell>
          <cell r="F356" t="str">
            <v>FL</v>
          </cell>
          <cell r="G356">
            <v>618754</v>
          </cell>
          <cell r="H356">
            <v>5.820245202455257E-2</v>
          </cell>
          <cell r="I356">
            <v>0</v>
          </cell>
          <cell r="J356" t="str">
            <v>TONS</v>
          </cell>
        </row>
        <row r="357">
          <cell r="A357" t="str">
            <v>12073</v>
          </cell>
          <cell r="B357" t="str">
            <v>12</v>
          </cell>
          <cell r="C357" t="str">
            <v>073</v>
          </cell>
          <cell r="D357" t="str">
            <v>Leon</v>
          </cell>
          <cell r="E357" t="str">
            <v>County</v>
          </cell>
          <cell r="F357" t="str">
            <v>FL</v>
          </cell>
          <cell r="G357">
            <v>275487</v>
          </cell>
          <cell r="H357">
            <v>0.12309473768272187</v>
          </cell>
          <cell r="I357">
            <v>0</v>
          </cell>
          <cell r="J357" t="str">
            <v>TONS</v>
          </cell>
        </row>
        <row r="358">
          <cell r="A358" t="str">
            <v>12075</v>
          </cell>
          <cell r="B358" t="str">
            <v>12</v>
          </cell>
          <cell r="C358" t="str">
            <v>075</v>
          </cell>
          <cell r="D358" t="str">
            <v>Levy</v>
          </cell>
          <cell r="E358" t="str">
            <v>County</v>
          </cell>
          <cell r="F358" t="str">
            <v>FL</v>
          </cell>
          <cell r="G358">
            <v>40801</v>
          </cell>
          <cell r="H358">
            <v>0.92049214480037256</v>
          </cell>
          <cell r="I358">
            <v>3729.8052085857198</v>
          </cell>
          <cell r="J358" t="str">
            <v>TONS</v>
          </cell>
        </row>
        <row r="359">
          <cell r="A359" t="str">
            <v>12077</v>
          </cell>
          <cell r="B359" t="str">
            <v>12</v>
          </cell>
          <cell r="C359" t="str">
            <v>077</v>
          </cell>
          <cell r="D359" t="str">
            <v>Liberty</v>
          </cell>
          <cell r="E359" t="str">
            <v>County</v>
          </cell>
          <cell r="F359" t="str">
            <v>FL</v>
          </cell>
          <cell r="G359">
            <v>8365</v>
          </cell>
          <cell r="H359">
            <v>1</v>
          </cell>
          <cell r="I359">
            <v>830.73250179246327</v>
          </cell>
          <cell r="J359" t="str">
            <v>TONS</v>
          </cell>
        </row>
        <row r="360">
          <cell r="A360" t="str">
            <v>12079</v>
          </cell>
          <cell r="B360" t="str">
            <v>12</v>
          </cell>
          <cell r="C360" t="str">
            <v>079</v>
          </cell>
          <cell r="D360" t="str">
            <v>Madison</v>
          </cell>
          <cell r="E360" t="str">
            <v>County</v>
          </cell>
          <cell r="F360" t="str">
            <v>FL</v>
          </cell>
          <cell r="G360">
            <v>19224</v>
          </cell>
          <cell r="H360">
            <v>0.80009363295880154</v>
          </cell>
          <cell r="I360">
            <v>1527.4951117836074</v>
          </cell>
          <cell r="J360" t="str">
            <v>TONS</v>
          </cell>
        </row>
        <row r="361">
          <cell r="A361" t="str">
            <v>12081</v>
          </cell>
          <cell r="B361" t="str">
            <v>12</v>
          </cell>
          <cell r="C361" t="str">
            <v>081</v>
          </cell>
          <cell r="D361" t="str">
            <v>Manatee</v>
          </cell>
          <cell r="E361" t="str">
            <v>County</v>
          </cell>
          <cell r="F361" t="str">
            <v>FL</v>
          </cell>
          <cell r="G361">
            <v>322833</v>
          </cell>
          <cell r="H361">
            <v>5.790300248115899E-2</v>
          </cell>
          <cell r="I361">
            <v>0</v>
          </cell>
          <cell r="J361" t="str">
            <v>TONS</v>
          </cell>
        </row>
        <row r="362">
          <cell r="A362" t="str">
            <v>12083</v>
          </cell>
          <cell r="B362" t="str">
            <v>12</v>
          </cell>
          <cell r="C362" t="str">
            <v>083</v>
          </cell>
          <cell r="D362" t="str">
            <v>Marion</v>
          </cell>
          <cell r="E362" t="str">
            <v>County</v>
          </cell>
          <cell r="F362" t="str">
            <v>FL</v>
          </cell>
          <cell r="G362">
            <v>331298</v>
          </cell>
          <cell r="H362">
            <v>0.31028258546686066</v>
          </cell>
          <cell r="I362">
            <v>10208.724238405026</v>
          </cell>
          <cell r="J362" t="str">
            <v>TONS</v>
          </cell>
        </row>
        <row r="363">
          <cell r="A363" t="str">
            <v>12085</v>
          </cell>
          <cell r="B363" t="str">
            <v>12</v>
          </cell>
          <cell r="C363" t="str">
            <v>085</v>
          </cell>
          <cell r="D363" t="str">
            <v>Martin</v>
          </cell>
          <cell r="E363" t="str">
            <v>County</v>
          </cell>
          <cell r="F363" t="str">
            <v>FL</v>
          </cell>
          <cell r="G363">
            <v>146318</v>
          </cell>
          <cell r="H363">
            <v>8.4767424377041781E-2</v>
          </cell>
          <cell r="I363">
            <v>0</v>
          </cell>
          <cell r="J363" t="str">
            <v>TONS</v>
          </cell>
        </row>
        <row r="364">
          <cell r="A364" t="str">
            <v>12086</v>
          </cell>
          <cell r="B364" t="str">
            <v>12</v>
          </cell>
          <cell r="C364" t="str">
            <v>086</v>
          </cell>
          <cell r="D364" t="str">
            <v>Miami-Dade</v>
          </cell>
          <cell r="E364" t="str">
            <v>County</v>
          </cell>
          <cell r="F364" t="str">
            <v>FL</v>
          </cell>
          <cell r="G364">
            <v>2496435</v>
          </cell>
          <cell r="H364">
            <v>4.043766410901946E-3</v>
          </cell>
          <cell r="I364">
            <v>0</v>
          </cell>
          <cell r="J364" t="str">
            <v>TONS</v>
          </cell>
        </row>
        <row r="365">
          <cell r="A365" t="str">
            <v>12087</v>
          </cell>
          <cell r="B365" t="str">
            <v>12</v>
          </cell>
          <cell r="C365" t="str">
            <v>087</v>
          </cell>
          <cell r="D365" t="str">
            <v>Monroe</v>
          </cell>
          <cell r="E365" t="str">
            <v>County</v>
          </cell>
          <cell r="F365" t="str">
            <v>FL</v>
          </cell>
          <cell r="G365">
            <v>73090</v>
          </cell>
          <cell r="H365">
            <v>8.71391435216856E-2</v>
          </cell>
          <cell r="I365">
            <v>0</v>
          </cell>
          <cell r="J365" t="str">
            <v>TONS</v>
          </cell>
        </row>
        <row r="366">
          <cell r="A366" t="str">
            <v>12089</v>
          </cell>
          <cell r="B366" t="str">
            <v>12</v>
          </cell>
          <cell r="C366" t="str">
            <v>089</v>
          </cell>
          <cell r="D366" t="str">
            <v>Nassau</v>
          </cell>
          <cell r="E366" t="str">
            <v>County</v>
          </cell>
          <cell r="F366" t="str">
            <v>FL</v>
          </cell>
          <cell r="G366">
            <v>73314</v>
          </cell>
          <cell r="H366">
            <v>0.4814632948686472</v>
          </cell>
          <cell r="I366">
            <v>3505.4627433676469</v>
          </cell>
          <cell r="J366" t="str">
            <v>TONS</v>
          </cell>
        </row>
        <row r="367">
          <cell r="A367" t="str">
            <v>12091</v>
          </cell>
          <cell r="B367" t="str">
            <v>12</v>
          </cell>
          <cell r="C367" t="str">
            <v>091</v>
          </cell>
          <cell r="D367" t="str">
            <v>Okaloosa</v>
          </cell>
          <cell r="E367" t="str">
            <v>County</v>
          </cell>
          <cell r="F367" t="str">
            <v>FL</v>
          </cell>
          <cell r="G367">
            <v>180822</v>
          </cell>
          <cell r="H367">
            <v>0.12099191470064484</v>
          </cell>
          <cell r="I367">
            <v>0</v>
          </cell>
          <cell r="J367" t="str">
            <v>TONS</v>
          </cell>
        </row>
        <row r="368">
          <cell r="A368" t="str">
            <v>12093</v>
          </cell>
          <cell r="B368" t="str">
            <v>12</v>
          </cell>
          <cell r="C368" t="str">
            <v>093</v>
          </cell>
          <cell r="D368" t="str">
            <v>Okeechobee</v>
          </cell>
          <cell r="E368" t="str">
            <v>County</v>
          </cell>
          <cell r="F368" t="str">
            <v>FL</v>
          </cell>
          <cell r="G368">
            <v>39996</v>
          </cell>
          <cell r="H368">
            <v>0.36548654865486546</v>
          </cell>
          <cell r="I368">
            <v>1451.7211848418681</v>
          </cell>
          <cell r="J368" t="str">
            <v>TONS</v>
          </cell>
        </row>
        <row r="369">
          <cell r="A369" t="str">
            <v>12095</v>
          </cell>
          <cell r="B369" t="str">
            <v>12</v>
          </cell>
          <cell r="C369" t="str">
            <v>095</v>
          </cell>
          <cell r="D369" t="str">
            <v>Orange</v>
          </cell>
          <cell r="E369" t="str">
            <v>County</v>
          </cell>
          <cell r="F369" t="str">
            <v>FL</v>
          </cell>
          <cell r="G369">
            <v>1145956</v>
          </cell>
          <cell r="H369">
            <v>2.0421377435084768E-2</v>
          </cell>
          <cell r="I369">
            <v>0</v>
          </cell>
          <cell r="J369" t="str">
            <v>TONS</v>
          </cell>
        </row>
        <row r="370">
          <cell r="A370" t="str">
            <v>12097</v>
          </cell>
          <cell r="B370" t="str">
            <v>12</v>
          </cell>
          <cell r="C370" t="str">
            <v>097</v>
          </cell>
          <cell r="D370" t="str">
            <v>Osceola</v>
          </cell>
          <cell r="E370" t="str">
            <v>County</v>
          </cell>
          <cell r="F370" t="str">
            <v>FL</v>
          </cell>
          <cell r="G370">
            <v>268685</v>
          </cell>
          <cell r="H370">
            <v>7.8210543945512398E-2</v>
          </cell>
          <cell r="I370">
            <v>0</v>
          </cell>
          <cell r="J370" t="str">
            <v>TONS</v>
          </cell>
        </row>
        <row r="371">
          <cell r="A371" t="str">
            <v>12099</v>
          </cell>
          <cell r="B371" t="str">
            <v>12</v>
          </cell>
          <cell r="C371" t="str">
            <v>099</v>
          </cell>
          <cell r="D371" t="str">
            <v>Palm Beach</v>
          </cell>
          <cell r="E371" t="str">
            <v>County</v>
          </cell>
          <cell r="F371" t="str">
            <v>FL</v>
          </cell>
          <cell r="G371">
            <v>1320134</v>
          </cell>
          <cell r="H371">
            <v>1.0425456809687501E-2</v>
          </cell>
          <cell r="I371">
            <v>0</v>
          </cell>
          <cell r="J371" t="str">
            <v>TONS</v>
          </cell>
        </row>
        <row r="372">
          <cell r="A372" t="str">
            <v>12101</v>
          </cell>
          <cell r="B372" t="str">
            <v>12</v>
          </cell>
          <cell r="C372" t="str">
            <v>101</v>
          </cell>
          <cell r="D372" t="str">
            <v>Pasco</v>
          </cell>
          <cell r="E372" t="str">
            <v>County</v>
          </cell>
          <cell r="F372" t="str">
            <v>FL</v>
          </cell>
          <cell r="G372">
            <v>464697</v>
          </cell>
          <cell r="H372">
            <v>9.4663834713802755E-2</v>
          </cell>
          <cell r="I372">
            <v>0</v>
          </cell>
          <cell r="J372" t="str">
            <v>TONS</v>
          </cell>
        </row>
        <row r="373">
          <cell r="A373" t="str">
            <v>12103</v>
          </cell>
          <cell r="B373" t="str">
            <v>12</v>
          </cell>
          <cell r="C373" t="str">
            <v>103</v>
          </cell>
          <cell r="D373" t="str">
            <v>Pinellas</v>
          </cell>
          <cell r="E373" t="str">
            <v>County</v>
          </cell>
          <cell r="F373" t="str">
            <v>FL</v>
          </cell>
          <cell r="G373">
            <v>916542</v>
          </cell>
          <cell r="H373">
            <v>2.8400226067108762E-3</v>
          </cell>
          <cell r="I373">
            <v>0</v>
          </cell>
          <cell r="J373" t="str">
            <v>TONS</v>
          </cell>
        </row>
        <row r="374">
          <cell r="A374" t="str">
            <v>12105</v>
          </cell>
          <cell r="B374" t="str">
            <v>12</v>
          </cell>
          <cell r="C374" t="str">
            <v>105</v>
          </cell>
          <cell r="D374" t="str">
            <v>Polk</v>
          </cell>
          <cell r="E374" t="str">
            <v>County</v>
          </cell>
          <cell r="F374" t="str">
            <v>FL</v>
          </cell>
          <cell r="G374">
            <v>602095</v>
          </cell>
          <cell r="H374">
            <v>0.1351049253024855</v>
          </cell>
          <cell r="I374">
            <v>0</v>
          </cell>
          <cell r="J374" t="str">
            <v>TONS</v>
          </cell>
        </row>
        <row r="375">
          <cell r="A375" t="str">
            <v>12107</v>
          </cell>
          <cell r="B375" t="str">
            <v>12</v>
          </cell>
          <cell r="C375" t="str">
            <v>107</v>
          </cell>
          <cell r="D375" t="str">
            <v>Putnam</v>
          </cell>
          <cell r="E375" t="str">
            <v>County</v>
          </cell>
          <cell r="F375" t="str">
            <v>FL</v>
          </cell>
          <cell r="G375">
            <v>74364</v>
          </cell>
          <cell r="H375">
            <v>0.56162928298639125</v>
          </cell>
          <cell r="I375">
            <v>4147.7038777480248</v>
          </cell>
          <cell r="J375" t="str">
            <v>TONS</v>
          </cell>
        </row>
        <row r="376">
          <cell r="A376" t="str">
            <v>12109</v>
          </cell>
          <cell r="B376" t="str">
            <v>12</v>
          </cell>
          <cell r="C376" t="str">
            <v>109</v>
          </cell>
          <cell r="D376" t="str">
            <v>St. Johns</v>
          </cell>
          <cell r="E376" t="str">
            <v>County</v>
          </cell>
          <cell r="F376" t="str">
            <v>FL</v>
          </cell>
          <cell r="G376">
            <v>190039</v>
          </cell>
          <cell r="H376">
            <v>0.23773541220486322</v>
          </cell>
          <cell r="I376">
            <v>4486.7499938412066</v>
          </cell>
          <cell r="J376" t="str">
            <v>TONS</v>
          </cell>
        </row>
        <row r="377">
          <cell r="A377" t="str">
            <v>12111</v>
          </cell>
          <cell r="B377" t="str">
            <v>12</v>
          </cell>
          <cell r="C377" t="str">
            <v>111</v>
          </cell>
          <cell r="D377" t="str">
            <v>St. Lucie</v>
          </cell>
          <cell r="E377" t="str">
            <v>County</v>
          </cell>
          <cell r="F377" t="str">
            <v>FL</v>
          </cell>
          <cell r="G377">
            <v>277789</v>
          </cell>
          <cell r="H377">
            <v>3.3572243681355272E-2</v>
          </cell>
          <cell r="I377">
            <v>0</v>
          </cell>
          <cell r="J377" t="str">
            <v>TONS</v>
          </cell>
        </row>
        <row r="378">
          <cell r="A378" t="str">
            <v>12113</v>
          </cell>
          <cell r="B378" t="str">
            <v>12</v>
          </cell>
          <cell r="C378" t="str">
            <v>113</v>
          </cell>
          <cell r="D378" t="str">
            <v>Santa Rosa</v>
          </cell>
          <cell r="E378" t="str">
            <v>County</v>
          </cell>
          <cell r="F378" t="str">
            <v>FL</v>
          </cell>
          <cell r="G378">
            <v>151372</v>
          </cell>
          <cell r="H378">
            <v>0.20989350738577808</v>
          </cell>
          <cell r="I378">
            <v>3155.2938490077881</v>
          </cell>
          <cell r="J378" t="str">
            <v>TONS</v>
          </cell>
        </row>
        <row r="379">
          <cell r="A379" t="str">
            <v>12115</v>
          </cell>
          <cell r="B379" t="str">
            <v>12</v>
          </cell>
          <cell r="C379" t="str">
            <v>115</v>
          </cell>
          <cell r="D379" t="str">
            <v>Sarasota</v>
          </cell>
          <cell r="E379" t="str">
            <v>County</v>
          </cell>
          <cell r="F379" t="str">
            <v>FL</v>
          </cell>
          <cell r="G379">
            <v>379448</v>
          </cell>
          <cell r="H379">
            <v>4.3204866015896778E-2</v>
          </cell>
          <cell r="I379">
            <v>0</v>
          </cell>
          <cell r="J379" t="str">
            <v>TONS</v>
          </cell>
        </row>
        <row r="380">
          <cell r="A380" t="str">
            <v>12117</v>
          </cell>
          <cell r="B380" t="str">
            <v>12</v>
          </cell>
          <cell r="C380" t="str">
            <v>117</v>
          </cell>
          <cell r="D380" t="str">
            <v>Seminole</v>
          </cell>
          <cell r="E380" t="str">
            <v>County</v>
          </cell>
          <cell r="F380" t="str">
            <v>FL</v>
          </cell>
          <cell r="G380">
            <v>422718</v>
          </cell>
          <cell r="H380">
            <v>3.1576606626639983E-2</v>
          </cell>
          <cell r="I380">
            <v>0</v>
          </cell>
          <cell r="J380" t="str">
            <v>TONS</v>
          </cell>
        </row>
        <row r="381">
          <cell r="A381" t="str">
            <v>12119</v>
          </cell>
          <cell r="B381" t="str">
            <v>12</v>
          </cell>
          <cell r="C381" t="str">
            <v>119</v>
          </cell>
          <cell r="D381" t="str">
            <v>Sumter</v>
          </cell>
          <cell r="E381" t="str">
            <v>County</v>
          </cell>
          <cell r="F381" t="str">
            <v>FL</v>
          </cell>
          <cell r="G381">
            <v>93420</v>
          </cell>
          <cell r="H381">
            <v>0.34964675658317279</v>
          </cell>
          <cell r="I381">
            <v>3243.8788330602533</v>
          </cell>
          <cell r="J381" t="str">
            <v>TONS</v>
          </cell>
        </row>
        <row r="382">
          <cell r="A382" t="str">
            <v>12121</v>
          </cell>
          <cell r="B382" t="str">
            <v>12</v>
          </cell>
          <cell r="C382" t="str">
            <v>121</v>
          </cell>
          <cell r="D382" t="str">
            <v>Suwannee</v>
          </cell>
          <cell r="E382" t="str">
            <v>County</v>
          </cell>
          <cell r="F382" t="str">
            <v>FL</v>
          </cell>
          <cell r="G382">
            <v>41551</v>
          </cell>
          <cell r="H382">
            <v>0.83167673461529201</v>
          </cell>
          <cell r="I382">
            <v>3431.873647871148</v>
          </cell>
          <cell r="J382" t="str">
            <v>TONS</v>
          </cell>
        </row>
        <row r="383">
          <cell r="A383" t="str">
            <v>12123</v>
          </cell>
          <cell r="B383" t="str">
            <v>12</v>
          </cell>
          <cell r="C383" t="str">
            <v>123</v>
          </cell>
          <cell r="D383" t="str">
            <v>Taylor</v>
          </cell>
          <cell r="E383" t="str">
            <v>County</v>
          </cell>
          <cell r="F383" t="str">
            <v>FL</v>
          </cell>
          <cell r="G383">
            <v>22570</v>
          </cell>
          <cell r="H383">
            <v>0.69282233052724851</v>
          </cell>
          <cell r="I383">
            <v>1552.9186049645841</v>
          </cell>
          <cell r="J383" t="str">
            <v>TONS</v>
          </cell>
        </row>
        <row r="384">
          <cell r="A384" t="str">
            <v>12125</v>
          </cell>
          <cell r="B384" t="str">
            <v>12</v>
          </cell>
          <cell r="C384" t="str">
            <v>125</v>
          </cell>
          <cell r="D384" t="str">
            <v>Union</v>
          </cell>
          <cell r="E384" t="str">
            <v>County</v>
          </cell>
          <cell r="F384" t="str">
            <v>FL</v>
          </cell>
          <cell r="G384">
            <v>15535</v>
          </cell>
          <cell r="H384">
            <v>0.67447698744769879</v>
          </cell>
          <cell r="I384">
            <v>1040.5756310557597</v>
          </cell>
          <cell r="J384" t="str">
            <v>TONS</v>
          </cell>
        </row>
        <row r="385">
          <cell r="A385" t="str">
            <v>12127</v>
          </cell>
          <cell r="B385" t="str">
            <v>12</v>
          </cell>
          <cell r="C385" t="str">
            <v>127</v>
          </cell>
          <cell r="D385" t="str">
            <v>Volusia</v>
          </cell>
          <cell r="E385" t="str">
            <v>County</v>
          </cell>
          <cell r="F385" t="str">
            <v>FL</v>
          </cell>
          <cell r="G385">
            <v>494593</v>
          </cell>
          <cell r="H385">
            <v>9.9433271396885931E-2</v>
          </cell>
          <cell r="I385">
            <v>0</v>
          </cell>
          <cell r="J385" t="str">
            <v>TONS</v>
          </cell>
        </row>
        <row r="386">
          <cell r="A386" t="str">
            <v>12129</v>
          </cell>
          <cell r="B386" t="str">
            <v>12</v>
          </cell>
          <cell r="C386" t="str">
            <v>129</v>
          </cell>
          <cell r="D386" t="str">
            <v>Wakulla</v>
          </cell>
          <cell r="E386" t="str">
            <v>County</v>
          </cell>
          <cell r="F386" t="str">
            <v>FL</v>
          </cell>
          <cell r="G386">
            <v>30776</v>
          </cell>
          <cell r="H386">
            <v>0.61677930855211849</v>
          </cell>
          <cell r="I386">
            <v>1885.1122951613315</v>
          </cell>
          <cell r="J386" t="str">
            <v>TONS</v>
          </cell>
        </row>
        <row r="387">
          <cell r="A387" t="str">
            <v>12131</v>
          </cell>
          <cell r="B387" t="str">
            <v>12</v>
          </cell>
          <cell r="C387" t="str">
            <v>131</v>
          </cell>
          <cell r="D387" t="str">
            <v>Walton</v>
          </cell>
          <cell r="E387" t="str">
            <v>County</v>
          </cell>
          <cell r="F387" t="str">
            <v>FL</v>
          </cell>
          <cell r="G387">
            <v>55043</v>
          </cell>
          <cell r="H387">
            <v>0.63125193030903115</v>
          </cell>
          <cell r="I387">
            <v>3450.6433361961658</v>
          </cell>
          <cell r="J387" t="str">
            <v>TONS</v>
          </cell>
        </row>
        <row r="388">
          <cell r="A388" t="str">
            <v>12133</v>
          </cell>
          <cell r="B388" t="str">
            <v>12</v>
          </cell>
          <cell r="C388" t="str">
            <v>133</v>
          </cell>
          <cell r="D388" t="str">
            <v>Washington</v>
          </cell>
          <cell r="E388" t="str">
            <v>County</v>
          </cell>
          <cell r="F388" t="str">
            <v>FL</v>
          </cell>
          <cell r="G388">
            <v>24896</v>
          </cell>
          <cell r="H388">
            <v>0.84551735218508994</v>
          </cell>
          <cell r="I388">
            <v>2090.4864510139091</v>
          </cell>
          <cell r="J388" t="str">
            <v>TONS</v>
          </cell>
        </row>
        <row r="389">
          <cell r="A389" t="str">
            <v>13001</v>
          </cell>
          <cell r="B389" t="str">
            <v>13</v>
          </cell>
          <cell r="C389" t="str">
            <v>001</v>
          </cell>
          <cell r="D389" t="str">
            <v>Appling</v>
          </cell>
          <cell r="E389" t="str">
            <v>County</v>
          </cell>
          <cell r="F389" t="str">
            <v>GA</v>
          </cell>
          <cell r="G389">
            <v>18236</v>
          </cell>
          <cell r="H389">
            <v>0.71441105505593328</v>
          </cell>
          <cell r="I389">
            <v>1293.8174576631452</v>
          </cell>
          <cell r="J389" t="str">
            <v>TONS</v>
          </cell>
        </row>
        <row r="390">
          <cell r="A390" t="str">
            <v>13003</v>
          </cell>
          <cell r="B390" t="str">
            <v>13</v>
          </cell>
          <cell r="C390" t="str">
            <v>003</v>
          </cell>
          <cell r="D390" t="str">
            <v>Atkinson</v>
          </cell>
          <cell r="E390" t="str">
            <v>County</v>
          </cell>
          <cell r="F390" t="str">
            <v>GA</v>
          </cell>
          <cell r="G390">
            <v>8375</v>
          </cell>
          <cell r="H390">
            <v>1</v>
          </cell>
          <cell r="I390">
            <v>831.72560699484507</v>
          </cell>
          <cell r="J390" t="str">
            <v>TONS</v>
          </cell>
        </row>
        <row r="391">
          <cell r="A391" t="str">
            <v>13005</v>
          </cell>
          <cell r="B391" t="str">
            <v>13</v>
          </cell>
          <cell r="C391" t="str">
            <v>005</v>
          </cell>
          <cell r="D391" t="str">
            <v>Bacon</v>
          </cell>
          <cell r="E391" t="str">
            <v>County</v>
          </cell>
          <cell r="F391" t="str">
            <v>GA</v>
          </cell>
          <cell r="G391">
            <v>11096</v>
          </cell>
          <cell r="H391">
            <v>0.69286229271809663</v>
          </cell>
          <cell r="I391">
            <v>763.49927959120828</v>
          </cell>
          <cell r="J391" t="str">
            <v>TONS</v>
          </cell>
        </row>
        <row r="392">
          <cell r="A392" t="str">
            <v>13007</v>
          </cell>
          <cell r="B392" t="str">
            <v>13</v>
          </cell>
          <cell r="C392" t="str">
            <v>007</v>
          </cell>
          <cell r="D392" t="str">
            <v>Baker</v>
          </cell>
          <cell r="E392" t="str">
            <v>County</v>
          </cell>
          <cell r="F392" t="str">
            <v>GA</v>
          </cell>
          <cell r="G392">
            <v>3451</v>
          </cell>
          <cell r="H392">
            <v>1</v>
          </cell>
          <cell r="I392">
            <v>342.72060534199528</v>
          </cell>
          <cell r="J392" t="str">
            <v>TONS</v>
          </cell>
        </row>
        <row r="393">
          <cell r="A393" t="str">
            <v>13009</v>
          </cell>
          <cell r="B393" t="str">
            <v>13</v>
          </cell>
          <cell r="C393" t="str">
            <v>009</v>
          </cell>
          <cell r="D393" t="str">
            <v>Baldwin</v>
          </cell>
          <cell r="E393" t="str">
            <v>County</v>
          </cell>
          <cell r="F393" t="str">
            <v>GA</v>
          </cell>
          <cell r="G393">
            <v>45720</v>
          </cell>
          <cell r="H393">
            <v>0.35139982502187228</v>
          </cell>
          <cell r="I393">
            <v>1595.5228181467678</v>
          </cell>
          <cell r="J393" t="str">
            <v>TONS</v>
          </cell>
        </row>
        <row r="394">
          <cell r="A394" t="str">
            <v>13011</v>
          </cell>
          <cell r="B394" t="str">
            <v>13</v>
          </cell>
          <cell r="C394" t="str">
            <v>011</v>
          </cell>
          <cell r="D394" t="str">
            <v>Banks</v>
          </cell>
          <cell r="E394" t="str">
            <v>County</v>
          </cell>
          <cell r="F394" t="str">
            <v>GA</v>
          </cell>
          <cell r="G394">
            <v>18395</v>
          </cell>
          <cell r="H394">
            <v>0.93829845066594186</v>
          </cell>
          <cell r="I394">
            <v>1714.0995793111674</v>
          </cell>
          <cell r="J394" t="str">
            <v>TONS</v>
          </cell>
        </row>
        <row r="395">
          <cell r="A395" t="str">
            <v>13013</v>
          </cell>
          <cell r="B395" t="str">
            <v>13</v>
          </cell>
          <cell r="C395" t="str">
            <v>013</v>
          </cell>
          <cell r="D395" t="str">
            <v>Barrow</v>
          </cell>
          <cell r="E395" t="str">
            <v>County</v>
          </cell>
          <cell r="F395" t="str">
            <v>GA</v>
          </cell>
          <cell r="G395">
            <v>69367</v>
          </cell>
          <cell r="H395">
            <v>0.30061844969509999</v>
          </cell>
          <cell r="I395">
            <v>2070.9222785269858</v>
          </cell>
          <cell r="J395" t="str">
            <v>TONS</v>
          </cell>
        </row>
        <row r="396">
          <cell r="A396" t="str">
            <v>13015</v>
          </cell>
          <cell r="B396" t="str">
            <v>13</v>
          </cell>
          <cell r="C396" t="str">
            <v>015</v>
          </cell>
          <cell r="D396" t="str">
            <v>Bartow</v>
          </cell>
          <cell r="E396" t="str">
            <v>County</v>
          </cell>
          <cell r="F396" t="str">
            <v>GA</v>
          </cell>
          <cell r="G396">
            <v>100157</v>
          </cell>
          <cell r="H396">
            <v>0.35227692522739301</v>
          </cell>
          <cell r="I396">
            <v>3503.9730855640746</v>
          </cell>
          <cell r="J396" t="str">
            <v>TONS</v>
          </cell>
        </row>
        <row r="397">
          <cell r="A397" t="str">
            <v>13017</v>
          </cell>
          <cell r="B397" t="str">
            <v>13</v>
          </cell>
          <cell r="C397" t="str">
            <v>017</v>
          </cell>
          <cell r="D397" t="str">
            <v>Ben Hill</v>
          </cell>
          <cell r="E397" t="str">
            <v>County</v>
          </cell>
          <cell r="F397" t="str">
            <v>GA</v>
          </cell>
          <cell r="G397">
            <v>17634</v>
          </cell>
          <cell r="H397">
            <v>0.34002495179766362</v>
          </cell>
          <cell r="I397">
            <v>595.46587934819001</v>
          </cell>
          <cell r="J397" t="str">
            <v>TONS</v>
          </cell>
        </row>
        <row r="398">
          <cell r="A398" t="str">
            <v>13019</v>
          </cell>
          <cell r="B398" t="str">
            <v>13</v>
          </cell>
          <cell r="C398" t="str">
            <v>019</v>
          </cell>
          <cell r="D398" t="str">
            <v>Berrien</v>
          </cell>
          <cell r="E398" t="str">
            <v>County</v>
          </cell>
          <cell r="F398" t="str">
            <v>GA</v>
          </cell>
          <cell r="G398">
            <v>19286</v>
          </cell>
          <cell r="H398">
            <v>0.76143316395312666</v>
          </cell>
          <cell r="I398">
            <v>1458.3749896978268</v>
          </cell>
          <cell r="J398" t="str">
            <v>TONS</v>
          </cell>
        </row>
        <row r="399">
          <cell r="A399" t="str">
            <v>13021</v>
          </cell>
          <cell r="B399" t="str">
            <v>13</v>
          </cell>
          <cell r="C399" t="str">
            <v>021</v>
          </cell>
          <cell r="D399" t="str">
            <v>Bibb</v>
          </cell>
          <cell r="E399" t="str">
            <v>County</v>
          </cell>
          <cell r="F399" t="str">
            <v>GA</v>
          </cell>
          <cell r="G399">
            <v>155547</v>
          </cell>
          <cell r="H399">
            <v>0.14410435431091567</v>
          </cell>
          <cell r="I399">
            <v>0</v>
          </cell>
          <cell r="J399" t="str">
            <v>TONS</v>
          </cell>
        </row>
        <row r="400">
          <cell r="A400" t="str">
            <v>13023</v>
          </cell>
          <cell r="B400" t="str">
            <v>13</v>
          </cell>
          <cell r="C400" t="str">
            <v>023</v>
          </cell>
          <cell r="D400" t="str">
            <v>Bleckley</v>
          </cell>
          <cell r="E400" t="str">
            <v>County</v>
          </cell>
          <cell r="F400" t="str">
            <v>GA</v>
          </cell>
          <cell r="G400">
            <v>13063</v>
          </cell>
          <cell r="H400">
            <v>0.51588455944270073</v>
          </cell>
          <cell r="I400">
            <v>669.25359588516551</v>
          </cell>
          <cell r="J400" t="str">
            <v>TONS</v>
          </cell>
        </row>
        <row r="401">
          <cell r="A401" t="str">
            <v>13025</v>
          </cell>
          <cell r="B401" t="str">
            <v>13</v>
          </cell>
          <cell r="C401" t="str">
            <v>025</v>
          </cell>
          <cell r="D401" t="str">
            <v>Brantley</v>
          </cell>
          <cell r="E401" t="str">
            <v>County</v>
          </cell>
          <cell r="F401" t="str">
            <v>GA</v>
          </cell>
          <cell r="G401">
            <v>18411</v>
          </cell>
          <cell r="H401">
            <v>0.9944598337950139</v>
          </cell>
          <cell r="I401">
            <v>1818.276315041029</v>
          </cell>
          <cell r="J401" t="str">
            <v>TONS</v>
          </cell>
        </row>
        <row r="402">
          <cell r="A402" t="str">
            <v>13027</v>
          </cell>
          <cell r="B402" t="str">
            <v>13</v>
          </cell>
          <cell r="C402" t="str">
            <v>027</v>
          </cell>
          <cell r="D402" t="str">
            <v>Brooks</v>
          </cell>
          <cell r="E402" t="str">
            <v>County</v>
          </cell>
          <cell r="F402" t="str">
            <v>GA</v>
          </cell>
          <cell r="G402">
            <v>16243</v>
          </cell>
          <cell r="H402">
            <v>0.71039832543249404</v>
          </cell>
          <cell r="I402">
            <v>1145.9440930284798</v>
          </cell>
          <cell r="J402" t="str">
            <v>TONS</v>
          </cell>
        </row>
        <row r="403">
          <cell r="A403" t="str">
            <v>13029</v>
          </cell>
          <cell r="B403" t="str">
            <v>13</v>
          </cell>
          <cell r="C403" t="str">
            <v>029</v>
          </cell>
          <cell r="D403" t="str">
            <v>Bryan</v>
          </cell>
          <cell r="E403" t="str">
            <v>County</v>
          </cell>
          <cell r="F403" t="str">
            <v>GA</v>
          </cell>
          <cell r="G403">
            <v>30233</v>
          </cell>
          <cell r="H403">
            <v>0.5234346574934674</v>
          </cell>
          <cell r="I403">
            <v>1571.5889827693641</v>
          </cell>
          <cell r="J403" t="str">
            <v>TONS</v>
          </cell>
        </row>
        <row r="404">
          <cell r="A404" t="str">
            <v>13031</v>
          </cell>
          <cell r="B404" t="str">
            <v>13</v>
          </cell>
          <cell r="C404" t="str">
            <v>031</v>
          </cell>
          <cell r="D404" t="str">
            <v>Bulloch</v>
          </cell>
          <cell r="E404" t="str">
            <v>County</v>
          </cell>
          <cell r="F404" t="str">
            <v>GA</v>
          </cell>
          <cell r="G404">
            <v>70217</v>
          </cell>
          <cell r="H404">
            <v>0.48283179287067235</v>
          </cell>
          <cell r="I404">
            <v>3366.9245676353712</v>
          </cell>
          <cell r="J404" t="str">
            <v>TONS</v>
          </cell>
        </row>
        <row r="405">
          <cell r="A405" t="str">
            <v>13033</v>
          </cell>
          <cell r="B405" t="str">
            <v>13</v>
          </cell>
          <cell r="C405" t="str">
            <v>033</v>
          </cell>
          <cell r="D405" t="str">
            <v>Burke</v>
          </cell>
          <cell r="E405" t="str">
            <v>County</v>
          </cell>
          <cell r="F405" t="str">
            <v>GA</v>
          </cell>
          <cell r="G405">
            <v>23316</v>
          </cell>
          <cell r="H405">
            <v>0.74995711099674045</v>
          </cell>
          <cell r="I405">
            <v>1736.5437568849986</v>
          </cell>
          <cell r="J405" t="str">
            <v>TONS</v>
          </cell>
        </row>
        <row r="406">
          <cell r="A406" t="str">
            <v>13035</v>
          </cell>
          <cell r="B406" t="str">
            <v>13</v>
          </cell>
          <cell r="C406" t="str">
            <v>035</v>
          </cell>
          <cell r="D406" t="str">
            <v>Butts</v>
          </cell>
          <cell r="E406" t="str">
            <v>County</v>
          </cell>
          <cell r="F406" t="str">
            <v>GA</v>
          </cell>
          <cell r="G406">
            <v>23655</v>
          </cell>
          <cell r="H406">
            <v>0.77941238638765586</v>
          </cell>
          <cell r="I406">
            <v>1830.9880616315174</v>
          </cell>
          <cell r="J406" t="str">
            <v>TONS</v>
          </cell>
        </row>
        <row r="407">
          <cell r="A407" t="str">
            <v>13037</v>
          </cell>
          <cell r="B407" t="str">
            <v>13</v>
          </cell>
          <cell r="C407" t="str">
            <v>037</v>
          </cell>
          <cell r="D407" t="str">
            <v>Calhoun</v>
          </cell>
          <cell r="E407" t="str">
            <v>County</v>
          </cell>
          <cell r="F407" t="str">
            <v>GA</v>
          </cell>
          <cell r="G407">
            <v>6694</v>
          </cell>
          <cell r="H407">
            <v>1</v>
          </cell>
          <cell r="I407">
            <v>664.78462247444702</v>
          </cell>
          <cell r="J407" t="str">
            <v>TONS</v>
          </cell>
        </row>
        <row r="408">
          <cell r="A408" t="str">
            <v>13039</v>
          </cell>
          <cell r="B408" t="str">
            <v>13</v>
          </cell>
          <cell r="C408" t="str">
            <v>039</v>
          </cell>
          <cell r="D408" t="str">
            <v>Camden</v>
          </cell>
          <cell r="E408" t="str">
            <v>County</v>
          </cell>
          <cell r="F408" t="str">
            <v>GA</v>
          </cell>
          <cell r="G408">
            <v>50513</v>
          </cell>
          <cell r="H408">
            <v>0.31443390810286459</v>
          </cell>
          <cell r="I408">
            <v>1577.3489929431789</v>
          </cell>
          <cell r="J408" t="str">
            <v>TONS</v>
          </cell>
        </row>
        <row r="409">
          <cell r="A409" t="str">
            <v>13043</v>
          </cell>
          <cell r="B409" t="str">
            <v>13</v>
          </cell>
          <cell r="C409" t="str">
            <v>043</v>
          </cell>
          <cell r="D409" t="str">
            <v>Candler</v>
          </cell>
          <cell r="E409" t="str">
            <v>County</v>
          </cell>
          <cell r="F409" t="str">
            <v>GA</v>
          </cell>
          <cell r="G409">
            <v>10998</v>
          </cell>
          <cell r="H409">
            <v>0.66966721222040371</v>
          </cell>
          <cell r="I409">
            <v>731.42198155427286</v>
          </cell>
          <cell r="J409" t="str">
            <v>TONS</v>
          </cell>
        </row>
        <row r="410">
          <cell r="A410" t="str">
            <v>13045</v>
          </cell>
          <cell r="B410" t="str">
            <v>13</v>
          </cell>
          <cell r="C410" t="str">
            <v>045</v>
          </cell>
          <cell r="D410" t="str">
            <v>Carroll</v>
          </cell>
          <cell r="E410" t="str">
            <v>County</v>
          </cell>
          <cell r="F410" t="str">
            <v>GA</v>
          </cell>
          <cell r="G410">
            <v>110527</v>
          </cell>
          <cell r="H410">
            <v>0.41825074416205993</v>
          </cell>
          <cell r="I410">
            <v>4590.9267295710688</v>
          </cell>
          <cell r="J410" t="str">
            <v>TONS</v>
          </cell>
        </row>
        <row r="411">
          <cell r="A411" t="str">
            <v>13047</v>
          </cell>
          <cell r="B411" t="str">
            <v>13</v>
          </cell>
          <cell r="C411" t="str">
            <v>047</v>
          </cell>
          <cell r="D411" t="str">
            <v>Catoosa</v>
          </cell>
          <cell r="E411" t="str">
            <v>County</v>
          </cell>
          <cell r="F411" t="str">
            <v>GA</v>
          </cell>
          <cell r="G411">
            <v>63942</v>
          </cell>
          <cell r="H411">
            <v>0.28102029964655467</v>
          </cell>
          <cell r="I411">
            <v>1784.5107381600444</v>
          </cell>
          <cell r="J411" t="str">
            <v>TONS</v>
          </cell>
        </row>
        <row r="412">
          <cell r="A412" t="str">
            <v>13049</v>
          </cell>
          <cell r="B412" t="str">
            <v>13</v>
          </cell>
          <cell r="C412" t="str">
            <v>049</v>
          </cell>
          <cell r="D412" t="str">
            <v>Charlton</v>
          </cell>
          <cell r="E412" t="str">
            <v>County</v>
          </cell>
          <cell r="F412" t="str">
            <v>GA</v>
          </cell>
          <cell r="G412">
            <v>12171</v>
          </cell>
          <cell r="H412">
            <v>0.51022923342371207</v>
          </cell>
          <cell r="I412">
            <v>616.71833067916282</v>
          </cell>
          <cell r="J412" t="str">
            <v>TONS</v>
          </cell>
        </row>
        <row r="413">
          <cell r="A413" t="str">
            <v>13051</v>
          </cell>
          <cell r="B413" t="str">
            <v>13</v>
          </cell>
          <cell r="C413" t="str">
            <v>051</v>
          </cell>
          <cell r="D413" t="str">
            <v>Chatham</v>
          </cell>
          <cell r="E413" t="str">
            <v>County</v>
          </cell>
          <cell r="F413" t="str">
            <v>GA</v>
          </cell>
          <cell r="G413">
            <v>265128</v>
          </cell>
          <cell r="H413">
            <v>4.5049938143085604E-2</v>
          </cell>
          <cell r="I413">
            <v>0</v>
          </cell>
          <cell r="J413" t="str">
            <v>TONS</v>
          </cell>
        </row>
        <row r="414">
          <cell r="A414" t="str">
            <v>13053</v>
          </cell>
          <cell r="B414" t="str">
            <v>13</v>
          </cell>
          <cell r="C414" t="str">
            <v>053</v>
          </cell>
          <cell r="D414" t="str">
            <v>Chattahoochee</v>
          </cell>
          <cell r="E414" t="str">
            <v>County</v>
          </cell>
          <cell r="F414" t="str">
            <v>GA</v>
          </cell>
          <cell r="G414">
            <v>11267</v>
          </cell>
          <cell r="H414">
            <v>0.29519836691222151</v>
          </cell>
          <cell r="I414">
            <v>330.30679031222144</v>
          </cell>
          <cell r="J414" t="str">
            <v>TONS</v>
          </cell>
        </row>
        <row r="415">
          <cell r="A415" t="str">
            <v>13055</v>
          </cell>
          <cell r="B415" t="str">
            <v>13</v>
          </cell>
          <cell r="C415" t="str">
            <v>055</v>
          </cell>
          <cell r="D415" t="str">
            <v>Chattooga</v>
          </cell>
          <cell r="E415" t="str">
            <v>County</v>
          </cell>
          <cell r="F415" t="str">
            <v>GA</v>
          </cell>
          <cell r="G415">
            <v>26015</v>
          </cell>
          <cell r="H415">
            <v>0.57559100518931383</v>
          </cell>
          <cell r="I415">
            <v>1487.0757300466639</v>
          </cell>
          <cell r="J415" t="str">
            <v>TONS</v>
          </cell>
        </row>
        <row r="416">
          <cell r="A416" t="str">
            <v>13057</v>
          </cell>
          <cell r="B416" t="str">
            <v>13</v>
          </cell>
          <cell r="C416" t="str">
            <v>057</v>
          </cell>
          <cell r="D416" t="str">
            <v>Cherokee</v>
          </cell>
          <cell r="E416" t="str">
            <v>County</v>
          </cell>
          <cell r="F416" t="str">
            <v>GA</v>
          </cell>
          <cell r="G416">
            <v>214346</v>
          </cell>
          <cell r="H416">
            <v>0.1710272176760938</v>
          </cell>
          <cell r="I416">
            <v>0</v>
          </cell>
          <cell r="J416" t="str">
            <v>TONS</v>
          </cell>
        </row>
        <row r="417">
          <cell r="A417" t="str">
            <v>13059</v>
          </cell>
          <cell r="B417" t="str">
            <v>13</v>
          </cell>
          <cell r="C417" t="str">
            <v>059</v>
          </cell>
          <cell r="D417" t="str">
            <v>Clarke</v>
          </cell>
          <cell r="E417" t="str">
            <v>County</v>
          </cell>
          <cell r="F417" t="str">
            <v>GA</v>
          </cell>
          <cell r="G417">
            <v>116714</v>
          </cell>
          <cell r="H417">
            <v>5.8596226673749509E-2</v>
          </cell>
          <cell r="I417">
            <v>0</v>
          </cell>
          <cell r="J417" t="str">
            <v>TONS</v>
          </cell>
        </row>
        <row r="418">
          <cell r="A418" t="str">
            <v>13061</v>
          </cell>
          <cell r="B418" t="str">
            <v>13</v>
          </cell>
          <cell r="C418" t="str">
            <v>061</v>
          </cell>
          <cell r="D418" t="str">
            <v>Clay</v>
          </cell>
          <cell r="E418" t="str">
            <v>County</v>
          </cell>
          <cell r="F418" t="str">
            <v>GA</v>
          </cell>
          <cell r="G418">
            <v>3183</v>
          </cell>
          <cell r="H418">
            <v>1</v>
          </cell>
          <cell r="I418">
            <v>316.10538591816027</v>
          </cell>
          <cell r="J418" t="str">
            <v>TONS</v>
          </cell>
        </row>
        <row r="419">
          <cell r="A419" t="str">
            <v>13063</v>
          </cell>
          <cell r="B419" t="str">
            <v>13</v>
          </cell>
          <cell r="C419" t="str">
            <v>063</v>
          </cell>
          <cell r="D419" t="str">
            <v>Clayton</v>
          </cell>
          <cell r="E419" t="str">
            <v>County</v>
          </cell>
          <cell r="F419" t="str">
            <v>GA</v>
          </cell>
          <cell r="G419">
            <v>259424</v>
          </cell>
          <cell r="H419">
            <v>8.877359072406563E-3</v>
          </cell>
          <cell r="I419">
            <v>0</v>
          </cell>
          <cell r="J419" t="str">
            <v>TONS</v>
          </cell>
        </row>
        <row r="420">
          <cell r="A420" t="str">
            <v>13065</v>
          </cell>
          <cell r="B420" t="str">
            <v>13</v>
          </cell>
          <cell r="C420" t="str">
            <v>065</v>
          </cell>
          <cell r="D420" t="str">
            <v>Clinch</v>
          </cell>
          <cell r="E420" t="str">
            <v>County</v>
          </cell>
          <cell r="F420" t="str">
            <v>GA</v>
          </cell>
          <cell r="G420">
            <v>6798</v>
          </cell>
          <cell r="H420">
            <v>0.60429538099441016</v>
          </cell>
          <cell r="I420">
            <v>407.96761713848645</v>
          </cell>
          <cell r="J420" t="str">
            <v>TONS</v>
          </cell>
        </row>
        <row r="421">
          <cell r="A421" t="str">
            <v>13067</v>
          </cell>
          <cell r="B421" t="str">
            <v>13</v>
          </cell>
          <cell r="C421" t="str">
            <v>067</v>
          </cell>
          <cell r="D421" t="str">
            <v>Cobb</v>
          </cell>
          <cell r="E421" t="str">
            <v>County</v>
          </cell>
          <cell r="F421" t="str">
            <v>GA</v>
          </cell>
          <cell r="G421">
            <v>688078</v>
          </cell>
          <cell r="H421">
            <v>2.461930188147274E-3</v>
          </cell>
          <cell r="I421">
            <v>0</v>
          </cell>
          <cell r="J421" t="str">
            <v>TONS</v>
          </cell>
        </row>
        <row r="422">
          <cell r="A422" t="str">
            <v>13069</v>
          </cell>
          <cell r="B422" t="str">
            <v>13</v>
          </cell>
          <cell r="C422" t="str">
            <v>069</v>
          </cell>
          <cell r="D422" t="str">
            <v>Coffee</v>
          </cell>
          <cell r="E422" t="str">
            <v>County</v>
          </cell>
          <cell r="F422" t="str">
            <v>GA</v>
          </cell>
          <cell r="G422">
            <v>42356</v>
          </cell>
          <cell r="H422">
            <v>0.66583246765511384</v>
          </cell>
          <cell r="I422">
            <v>2800.7552917574471</v>
          </cell>
          <cell r="J422" t="str">
            <v>TONS</v>
          </cell>
        </row>
        <row r="423">
          <cell r="A423" t="str">
            <v>13071</v>
          </cell>
          <cell r="B423" t="str">
            <v>13</v>
          </cell>
          <cell r="C423" t="str">
            <v>071</v>
          </cell>
          <cell r="D423" t="str">
            <v>Colquitt</v>
          </cell>
          <cell r="E423" t="str">
            <v>County</v>
          </cell>
          <cell r="F423" t="str">
            <v>GA</v>
          </cell>
          <cell r="G423">
            <v>45498</v>
          </cell>
          <cell r="H423">
            <v>0.58949843949184577</v>
          </cell>
          <cell r="I423">
            <v>2663.6074633085068</v>
          </cell>
          <cell r="J423" t="str">
            <v>TONS</v>
          </cell>
        </row>
        <row r="424">
          <cell r="A424" t="str">
            <v>13073</v>
          </cell>
          <cell r="B424" t="str">
            <v>13</v>
          </cell>
          <cell r="C424" t="str">
            <v>073</v>
          </cell>
          <cell r="D424" t="str">
            <v>Columbia</v>
          </cell>
          <cell r="E424" t="str">
            <v>County</v>
          </cell>
          <cell r="F424" t="str">
            <v>GA</v>
          </cell>
          <cell r="G424">
            <v>124053</v>
          </cell>
          <cell r="H424">
            <v>0.16227741368608578</v>
          </cell>
          <cell r="I424">
            <v>0</v>
          </cell>
          <cell r="J424" t="str">
            <v>TONS</v>
          </cell>
        </row>
        <row r="425">
          <cell r="A425" t="str">
            <v>13075</v>
          </cell>
          <cell r="B425" t="str">
            <v>13</v>
          </cell>
          <cell r="C425" t="str">
            <v>075</v>
          </cell>
          <cell r="D425" t="str">
            <v>Cook</v>
          </cell>
          <cell r="E425" t="str">
            <v>County</v>
          </cell>
          <cell r="F425" t="str">
            <v>GA</v>
          </cell>
          <cell r="G425">
            <v>17212</v>
          </cell>
          <cell r="H425">
            <v>0.59412038112944454</v>
          </cell>
          <cell r="I425">
            <v>1015.5493799557356</v>
          </cell>
          <cell r="J425" t="str">
            <v>TONS</v>
          </cell>
        </row>
        <row r="426">
          <cell r="A426" t="str">
            <v>13077</v>
          </cell>
          <cell r="B426" t="str">
            <v>13</v>
          </cell>
          <cell r="C426" t="str">
            <v>077</v>
          </cell>
          <cell r="D426" t="str">
            <v>Coweta</v>
          </cell>
          <cell r="E426" t="str">
            <v>County</v>
          </cell>
          <cell r="F426" t="str">
            <v>GA</v>
          </cell>
          <cell r="G426">
            <v>127317</v>
          </cell>
          <cell r="H426">
            <v>0.32932758390474171</v>
          </cell>
          <cell r="I426">
            <v>4163.9908030670877</v>
          </cell>
          <cell r="J426" t="str">
            <v>TONS</v>
          </cell>
        </row>
        <row r="427">
          <cell r="A427" t="str">
            <v>13079</v>
          </cell>
          <cell r="B427" t="str">
            <v>13</v>
          </cell>
          <cell r="C427" t="str">
            <v>079</v>
          </cell>
          <cell r="D427" t="str">
            <v>Crawford</v>
          </cell>
          <cell r="E427" t="str">
            <v>County</v>
          </cell>
          <cell r="F427" t="str">
            <v>GA</v>
          </cell>
          <cell r="G427">
            <v>12630</v>
          </cell>
          <cell r="H427">
            <v>1</v>
          </cell>
          <cell r="I427">
            <v>1254.2918706083456</v>
          </cell>
          <cell r="J427" t="str">
            <v>TONS</v>
          </cell>
        </row>
        <row r="428">
          <cell r="A428" t="str">
            <v>13081</v>
          </cell>
          <cell r="B428" t="str">
            <v>13</v>
          </cell>
          <cell r="C428" t="str">
            <v>081</v>
          </cell>
          <cell r="D428" t="str">
            <v>Crisp</v>
          </cell>
          <cell r="E428" t="str">
            <v>County</v>
          </cell>
          <cell r="F428" t="str">
            <v>GA</v>
          </cell>
          <cell r="G428">
            <v>23439</v>
          </cell>
          <cell r="H428">
            <v>0.47028456845428557</v>
          </cell>
          <cell r="I428">
            <v>1094.6998645855736</v>
          </cell>
          <cell r="J428" t="str">
            <v>TONS</v>
          </cell>
        </row>
        <row r="429">
          <cell r="A429" t="str">
            <v>13083</v>
          </cell>
          <cell r="B429" t="str">
            <v>13</v>
          </cell>
          <cell r="C429" t="str">
            <v>083</v>
          </cell>
          <cell r="D429" t="str">
            <v>Dade</v>
          </cell>
          <cell r="E429" t="str">
            <v>County</v>
          </cell>
          <cell r="F429" t="str">
            <v>GA</v>
          </cell>
          <cell r="G429">
            <v>16633</v>
          </cell>
          <cell r="H429">
            <v>0.72127697949858716</v>
          </cell>
          <cell r="I429">
            <v>1191.4283112975709</v>
          </cell>
          <cell r="J429" t="str">
            <v>TONS</v>
          </cell>
        </row>
        <row r="430">
          <cell r="A430" t="str">
            <v>13085</v>
          </cell>
          <cell r="B430" t="str">
            <v>13</v>
          </cell>
          <cell r="C430" t="str">
            <v>085</v>
          </cell>
          <cell r="D430" t="str">
            <v>Dawson</v>
          </cell>
          <cell r="E430" t="str">
            <v>County</v>
          </cell>
          <cell r="F430" t="str">
            <v>GA</v>
          </cell>
          <cell r="G430">
            <v>22330</v>
          </cell>
          <cell r="H430">
            <v>0.80309001343484099</v>
          </cell>
          <cell r="I430">
            <v>1780.9355594314695</v>
          </cell>
          <cell r="J430" t="str">
            <v>TONS</v>
          </cell>
        </row>
        <row r="431">
          <cell r="A431" t="str">
            <v>13087</v>
          </cell>
          <cell r="B431" t="str">
            <v>13</v>
          </cell>
          <cell r="C431" t="str">
            <v>087</v>
          </cell>
          <cell r="D431" t="str">
            <v>Decatur</v>
          </cell>
          <cell r="E431" t="str">
            <v>County</v>
          </cell>
          <cell r="F431" t="str">
            <v>GA</v>
          </cell>
          <cell r="G431">
            <v>27842</v>
          </cell>
          <cell r="H431">
            <v>0.56475827885927732</v>
          </cell>
          <cell r="I431">
            <v>1561.5586202253069</v>
          </cell>
          <cell r="J431" t="str">
            <v>TONS</v>
          </cell>
        </row>
        <row r="432">
          <cell r="A432" t="str">
            <v>13089</v>
          </cell>
          <cell r="B432" t="str">
            <v>13</v>
          </cell>
          <cell r="C432" t="str">
            <v>089</v>
          </cell>
          <cell r="D432" t="str">
            <v>DeKalb</v>
          </cell>
          <cell r="E432" t="str">
            <v>County</v>
          </cell>
          <cell r="F432" t="str">
            <v>GA</v>
          </cell>
          <cell r="G432">
            <v>691893</v>
          </cell>
          <cell r="H432">
            <v>2.6304645371466396E-3</v>
          </cell>
          <cell r="I432">
            <v>0</v>
          </cell>
          <cell r="J432" t="str">
            <v>TONS</v>
          </cell>
        </row>
        <row r="433">
          <cell r="A433" t="str">
            <v>13091</v>
          </cell>
          <cell r="B433" t="str">
            <v>13</v>
          </cell>
          <cell r="C433" t="str">
            <v>091</v>
          </cell>
          <cell r="D433" t="str">
            <v>Dodge</v>
          </cell>
          <cell r="E433" t="str">
            <v>County</v>
          </cell>
          <cell r="F433" t="str">
            <v>GA</v>
          </cell>
          <cell r="G433">
            <v>21796</v>
          </cell>
          <cell r="H433">
            <v>0.72228849330152323</v>
          </cell>
          <cell r="I433">
            <v>1563.4455201098328</v>
          </cell>
          <cell r="J433" t="str">
            <v>TONS</v>
          </cell>
        </row>
        <row r="434">
          <cell r="A434" t="str">
            <v>13093</v>
          </cell>
          <cell r="B434" t="str">
            <v>13</v>
          </cell>
          <cell r="C434" t="str">
            <v>093</v>
          </cell>
          <cell r="D434" t="str">
            <v>Dooly</v>
          </cell>
          <cell r="E434" t="str">
            <v>County</v>
          </cell>
          <cell r="F434" t="str">
            <v>GA</v>
          </cell>
          <cell r="G434">
            <v>14918</v>
          </cell>
          <cell r="H434">
            <v>0.53666711355409569</v>
          </cell>
          <cell r="I434">
            <v>795.08002502695263</v>
          </cell>
          <cell r="J434" t="str">
            <v>TONS</v>
          </cell>
        </row>
        <row r="435">
          <cell r="A435" t="str">
            <v>13095</v>
          </cell>
          <cell r="B435" t="str">
            <v>13</v>
          </cell>
          <cell r="C435" t="str">
            <v>095</v>
          </cell>
          <cell r="D435" t="str">
            <v>Dougherty</v>
          </cell>
          <cell r="E435" t="str">
            <v>County</v>
          </cell>
          <cell r="F435" t="str">
            <v>GA</v>
          </cell>
          <cell r="G435">
            <v>94565</v>
          </cell>
          <cell r="H435">
            <v>0.13959710252207477</v>
          </cell>
          <cell r="I435">
            <v>0</v>
          </cell>
          <cell r="J435" t="str">
            <v>TONS</v>
          </cell>
        </row>
        <row r="436">
          <cell r="A436" t="str">
            <v>13097</v>
          </cell>
          <cell r="B436" t="str">
            <v>13</v>
          </cell>
          <cell r="C436" t="str">
            <v>097</v>
          </cell>
          <cell r="D436" t="str">
            <v>Douglas</v>
          </cell>
          <cell r="E436" t="str">
            <v>County</v>
          </cell>
          <cell r="F436" t="str">
            <v>GA</v>
          </cell>
          <cell r="G436">
            <v>132403</v>
          </cell>
          <cell r="H436">
            <v>0.15757195833931256</v>
          </cell>
          <cell r="I436">
            <v>0</v>
          </cell>
          <cell r="J436" t="str">
            <v>TONS</v>
          </cell>
        </row>
        <row r="437">
          <cell r="A437" t="str">
            <v>13099</v>
          </cell>
          <cell r="B437" t="str">
            <v>13</v>
          </cell>
          <cell r="C437" t="str">
            <v>099</v>
          </cell>
          <cell r="D437" t="str">
            <v>Early</v>
          </cell>
          <cell r="E437" t="str">
            <v>County</v>
          </cell>
          <cell r="F437" t="str">
            <v>GA</v>
          </cell>
          <cell r="G437">
            <v>11008</v>
          </cell>
          <cell r="H437">
            <v>0.65952034883720934</v>
          </cell>
          <cell r="I437">
            <v>720.99437692926278</v>
          </cell>
          <cell r="J437" t="str">
            <v>TONS</v>
          </cell>
        </row>
        <row r="438">
          <cell r="A438" t="str">
            <v>13101</v>
          </cell>
          <cell r="B438" t="str">
            <v>13</v>
          </cell>
          <cell r="C438" t="str">
            <v>101</v>
          </cell>
          <cell r="D438" t="str">
            <v>Echols</v>
          </cell>
          <cell r="E438" t="str">
            <v>County</v>
          </cell>
          <cell r="F438" t="str">
            <v>GA</v>
          </cell>
          <cell r="G438">
            <v>4034</v>
          </cell>
          <cell r="H438">
            <v>1</v>
          </cell>
          <cell r="I438">
            <v>400.61863864086041</v>
          </cell>
          <cell r="J438" t="str">
            <v>TONS</v>
          </cell>
        </row>
        <row r="439">
          <cell r="A439" t="str">
            <v>13103</v>
          </cell>
          <cell r="B439" t="str">
            <v>13</v>
          </cell>
          <cell r="C439" t="str">
            <v>103</v>
          </cell>
          <cell r="D439" t="str">
            <v>Effingham</v>
          </cell>
          <cell r="E439" t="str">
            <v>County</v>
          </cell>
          <cell r="F439" t="str">
            <v>GA</v>
          </cell>
          <cell r="G439">
            <v>52250</v>
          </cell>
          <cell r="H439">
            <v>0.67052631578947364</v>
          </cell>
          <cell r="I439">
            <v>3479.3440765450027</v>
          </cell>
          <cell r="J439" t="str">
            <v>TONS</v>
          </cell>
        </row>
        <row r="440">
          <cell r="A440" t="str">
            <v>13105</v>
          </cell>
          <cell r="B440" t="str">
            <v>13</v>
          </cell>
          <cell r="C440" t="str">
            <v>105</v>
          </cell>
          <cell r="D440" t="str">
            <v>Elbert</v>
          </cell>
          <cell r="E440" t="str">
            <v>County</v>
          </cell>
          <cell r="F440" t="str">
            <v>GA</v>
          </cell>
          <cell r="G440">
            <v>20166</v>
          </cell>
          <cell r="H440">
            <v>0.70618863433501933</v>
          </cell>
          <cell r="I440">
            <v>1414.2811187120703</v>
          </cell>
          <cell r="J440" t="str">
            <v>TONS</v>
          </cell>
        </row>
        <row r="441">
          <cell r="A441" t="str">
            <v>13107</v>
          </cell>
          <cell r="B441" t="str">
            <v>13</v>
          </cell>
          <cell r="C441" t="str">
            <v>107</v>
          </cell>
          <cell r="D441" t="str">
            <v>Emanuel</v>
          </cell>
          <cell r="E441" t="str">
            <v>County</v>
          </cell>
          <cell r="F441" t="str">
            <v>GA</v>
          </cell>
          <cell r="G441">
            <v>22598</v>
          </cell>
          <cell r="H441">
            <v>0.66882024957960884</v>
          </cell>
          <cell r="I441">
            <v>1500.9792028800105</v>
          </cell>
          <cell r="J441" t="str">
            <v>TONS</v>
          </cell>
        </row>
        <row r="442">
          <cell r="A442" t="str">
            <v>13109</v>
          </cell>
          <cell r="B442" t="str">
            <v>13</v>
          </cell>
          <cell r="C442" t="str">
            <v>109</v>
          </cell>
          <cell r="D442" t="str">
            <v>Evans</v>
          </cell>
          <cell r="E442" t="str">
            <v>County</v>
          </cell>
          <cell r="F442" t="str">
            <v>GA</v>
          </cell>
          <cell r="G442">
            <v>11000</v>
          </cell>
          <cell r="H442">
            <v>0.61281818181818182</v>
          </cell>
          <cell r="I442">
            <v>669.45221692564201</v>
          </cell>
          <cell r="J442" t="str">
            <v>TONS</v>
          </cell>
        </row>
        <row r="443">
          <cell r="A443" t="str">
            <v>13111</v>
          </cell>
          <cell r="B443" t="str">
            <v>13</v>
          </cell>
          <cell r="C443" t="str">
            <v>111</v>
          </cell>
          <cell r="D443" t="str">
            <v>Fannin</v>
          </cell>
          <cell r="E443" t="str">
            <v>County</v>
          </cell>
          <cell r="F443" t="str">
            <v>GA</v>
          </cell>
          <cell r="G443">
            <v>23682</v>
          </cell>
          <cell r="H443">
            <v>1</v>
          </cell>
          <cell r="I443">
            <v>2351.8717402808265</v>
          </cell>
          <cell r="J443" t="str">
            <v>TONS</v>
          </cell>
        </row>
        <row r="444">
          <cell r="A444" t="str">
            <v>13113</v>
          </cell>
          <cell r="B444" t="str">
            <v>13</v>
          </cell>
          <cell r="C444" t="str">
            <v>113</v>
          </cell>
          <cell r="D444" t="str">
            <v>Fayette</v>
          </cell>
          <cell r="E444" t="str">
            <v>County</v>
          </cell>
          <cell r="F444" t="str">
            <v>GA</v>
          </cell>
          <cell r="G444">
            <v>106567</v>
          </cell>
          <cell r="H444">
            <v>0.18178235288597783</v>
          </cell>
          <cell r="I444">
            <v>0</v>
          </cell>
          <cell r="J444" t="str">
            <v>TONS</v>
          </cell>
        </row>
        <row r="445">
          <cell r="A445" t="str">
            <v>13115</v>
          </cell>
          <cell r="B445" t="str">
            <v>13</v>
          </cell>
          <cell r="C445" t="str">
            <v>115</v>
          </cell>
          <cell r="D445" t="str">
            <v>Floyd</v>
          </cell>
          <cell r="E445" t="str">
            <v>County</v>
          </cell>
          <cell r="F445" t="str">
            <v>GA</v>
          </cell>
          <cell r="G445">
            <v>96317</v>
          </cell>
          <cell r="H445">
            <v>0.36822160158642814</v>
          </cell>
          <cell r="I445">
            <v>3522.1469107676635</v>
          </cell>
          <cell r="J445" t="str">
            <v>TONS</v>
          </cell>
        </row>
        <row r="446">
          <cell r="A446" t="str">
            <v>13117</v>
          </cell>
          <cell r="B446" t="str">
            <v>13</v>
          </cell>
          <cell r="C446" t="str">
            <v>117</v>
          </cell>
          <cell r="D446" t="str">
            <v>Forsyth</v>
          </cell>
          <cell r="E446" t="str">
            <v>County</v>
          </cell>
          <cell r="F446" t="str">
            <v>GA</v>
          </cell>
          <cell r="G446">
            <v>175511</v>
          </cell>
          <cell r="H446">
            <v>9.9218852379622927E-2</v>
          </cell>
          <cell r="I446">
            <v>0</v>
          </cell>
          <cell r="J446" t="str">
            <v>TONS</v>
          </cell>
        </row>
        <row r="447">
          <cell r="A447" t="str">
            <v>13119</v>
          </cell>
          <cell r="B447" t="str">
            <v>13</v>
          </cell>
          <cell r="C447" t="str">
            <v>119</v>
          </cell>
          <cell r="D447" t="str">
            <v>Franklin</v>
          </cell>
          <cell r="E447" t="str">
            <v>County</v>
          </cell>
          <cell r="F447" t="str">
            <v>GA</v>
          </cell>
          <cell r="G447">
            <v>22084</v>
          </cell>
          <cell r="H447">
            <v>0.88928636116645532</v>
          </cell>
          <cell r="I447">
            <v>1950.3593069578224</v>
          </cell>
          <cell r="J447" t="str">
            <v>TONS</v>
          </cell>
        </row>
        <row r="448">
          <cell r="A448" t="str">
            <v>13121</v>
          </cell>
          <cell r="B448" t="str">
            <v>13</v>
          </cell>
          <cell r="C448" t="str">
            <v>121</v>
          </cell>
          <cell r="D448" t="str">
            <v>Fulton</v>
          </cell>
          <cell r="E448" t="str">
            <v>County</v>
          </cell>
          <cell r="F448" t="str">
            <v>GA</v>
          </cell>
          <cell r="G448">
            <v>920581</v>
          </cell>
          <cell r="H448">
            <v>1.0776889811977436E-2</v>
          </cell>
          <cell r="I448">
            <v>0</v>
          </cell>
          <cell r="J448" t="str">
            <v>TONS</v>
          </cell>
        </row>
        <row r="449">
          <cell r="A449" t="str">
            <v>13123</v>
          </cell>
          <cell r="B449" t="str">
            <v>13</v>
          </cell>
          <cell r="C449" t="str">
            <v>123</v>
          </cell>
          <cell r="D449" t="str">
            <v>Gilmer</v>
          </cell>
          <cell r="E449" t="str">
            <v>County</v>
          </cell>
          <cell r="F449" t="str">
            <v>GA</v>
          </cell>
          <cell r="G449">
            <v>28292</v>
          </cell>
          <cell r="H449">
            <v>0.87643150007069137</v>
          </cell>
          <cell r="I449">
            <v>2462.5036598261709</v>
          </cell>
          <cell r="J449" t="str">
            <v>TONS</v>
          </cell>
        </row>
        <row r="450">
          <cell r="A450" t="str">
            <v>13125</v>
          </cell>
          <cell r="B450" t="str">
            <v>13</v>
          </cell>
          <cell r="C450" t="str">
            <v>125</v>
          </cell>
          <cell r="D450" t="str">
            <v>Glascock</v>
          </cell>
          <cell r="E450" t="str">
            <v>County</v>
          </cell>
          <cell r="F450" t="str">
            <v>GA</v>
          </cell>
          <cell r="G450">
            <v>3082</v>
          </cell>
          <cell r="H450">
            <v>1</v>
          </cell>
          <cell r="I450">
            <v>306.07502337410301</v>
          </cell>
          <cell r="J450" t="str">
            <v>TONS</v>
          </cell>
        </row>
        <row r="451">
          <cell r="A451" t="str">
            <v>13127</v>
          </cell>
          <cell r="B451" t="str">
            <v>13</v>
          </cell>
          <cell r="C451" t="str">
            <v>127</v>
          </cell>
          <cell r="D451" t="str">
            <v>Glynn</v>
          </cell>
          <cell r="E451" t="str">
            <v>County</v>
          </cell>
          <cell r="F451" t="str">
            <v>GA</v>
          </cell>
          <cell r="G451">
            <v>79626</v>
          </cell>
          <cell r="H451">
            <v>0.20566146735990756</v>
          </cell>
          <cell r="I451">
            <v>1626.3090794206071</v>
          </cell>
          <cell r="J451" t="str">
            <v>TONS</v>
          </cell>
        </row>
        <row r="452">
          <cell r="A452" t="str">
            <v>13129</v>
          </cell>
          <cell r="B452" t="str">
            <v>13</v>
          </cell>
          <cell r="C452" t="str">
            <v>129</v>
          </cell>
          <cell r="D452" t="str">
            <v>Gordon</v>
          </cell>
          <cell r="E452" t="str">
            <v>County</v>
          </cell>
          <cell r="F452" t="str">
            <v>GA</v>
          </cell>
          <cell r="G452">
            <v>55186</v>
          </cell>
          <cell r="H452">
            <v>0.51558366252310373</v>
          </cell>
          <cell r="I452">
            <v>2825.6822323372335</v>
          </cell>
          <cell r="J452" t="str">
            <v>TONS</v>
          </cell>
        </row>
        <row r="453">
          <cell r="A453" t="str">
            <v>13131</v>
          </cell>
          <cell r="B453" t="str">
            <v>13</v>
          </cell>
          <cell r="C453" t="str">
            <v>131</v>
          </cell>
          <cell r="D453" t="str">
            <v>Grady</v>
          </cell>
          <cell r="E453" t="str">
            <v>County</v>
          </cell>
          <cell r="F453" t="str">
            <v>GA</v>
          </cell>
          <cell r="G453">
            <v>25011</v>
          </cell>
          <cell r="H453">
            <v>0.62360561353004673</v>
          </cell>
          <cell r="I453">
            <v>1548.9461841550565</v>
          </cell>
          <cell r="J453" t="str">
            <v>TONS</v>
          </cell>
        </row>
        <row r="454">
          <cell r="A454" t="str">
            <v>13133</v>
          </cell>
          <cell r="B454" t="str">
            <v>13</v>
          </cell>
          <cell r="C454" t="str">
            <v>133</v>
          </cell>
          <cell r="D454" t="str">
            <v>Greene</v>
          </cell>
          <cell r="E454" t="str">
            <v>County</v>
          </cell>
          <cell r="F454" t="str">
            <v>GA</v>
          </cell>
          <cell r="G454">
            <v>15994</v>
          </cell>
          <cell r="H454">
            <v>0.82749781167937975</v>
          </cell>
          <cell r="I454">
            <v>1314.3747353524507</v>
          </cell>
          <cell r="J454" t="str">
            <v>TONS</v>
          </cell>
        </row>
        <row r="455">
          <cell r="A455" t="str">
            <v>13135</v>
          </cell>
          <cell r="B455" t="str">
            <v>13</v>
          </cell>
          <cell r="C455" t="str">
            <v>135</v>
          </cell>
          <cell r="D455" t="str">
            <v>Gwinnett</v>
          </cell>
          <cell r="E455" t="str">
            <v>County</v>
          </cell>
          <cell r="F455" t="str">
            <v>GA</v>
          </cell>
          <cell r="G455">
            <v>805321</v>
          </cell>
          <cell r="H455">
            <v>4.8552068057333662E-3</v>
          </cell>
          <cell r="I455">
            <v>0</v>
          </cell>
          <cell r="J455" t="str">
            <v>TONS</v>
          </cell>
        </row>
        <row r="456">
          <cell r="A456" t="str">
            <v>13137</v>
          </cell>
          <cell r="B456" t="str">
            <v>13</v>
          </cell>
          <cell r="C456" t="str">
            <v>137</v>
          </cell>
          <cell r="D456" t="str">
            <v>Habersham</v>
          </cell>
          <cell r="E456" t="str">
            <v>County</v>
          </cell>
          <cell r="F456" t="str">
            <v>GA</v>
          </cell>
          <cell r="G456">
            <v>43041</v>
          </cell>
          <cell r="H456">
            <v>0.58762575218977253</v>
          </cell>
          <cell r="I456">
            <v>2511.7616778643137</v>
          </cell>
          <cell r="J456" t="str">
            <v>TONS</v>
          </cell>
        </row>
        <row r="457">
          <cell r="A457" t="str">
            <v>13139</v>
          </cell>
          <cell r="B457" t="str">
            <v>13</v>
          </cell>
          <cell r="C457" t="str">
            <v>139</v>
          </cell>
          <cell r="D457" t="str">
            <v>Hall</v>
          </cell>
          <cell r="E457" t="str">
            <v>County</v>
          </cell>
          <cell r="F457" t="str">
            <v>GA</v>
          </cell>
          <cell r="G457">
            <v>179684</v>
          </cell>
          <cell r="H457">
            <v>0.20556643885933082</v>
          </cell>
          <cell r="I457">
            <v>3668.2326860380413</v>
          </cell>
          <cell r="J457" t="str">
            <v>TONS</v>
          </cell>
        </row>
        <row r="458">
          <cell r="A458" t="str">
            <v>13141</v>
          </cell>
          <cell r="B458" t="str">
            <v>13</v>
          </cell>
          <cell r="C458" t="str">
            <v>141</v>
          </cell>
          <cell r="D458" t="str">
            <v>Hancock</v>
          </cell>
          <cell r="E458" t="str">
            <v>County</v>
          </cell>
          <cell r="F458" t="str">
            <v>GA</v>
          </cell>
          <cell r="G458">
            <v>9429</v>
          </cell>
          <cell r="H458">
            <v>0.61586594548732632</v>
          </cell>
          <cell r="I458">
            <v>576.69619102317199</v>
          </cell>
          <cell r="J458" t="str">
            <v>TONS</v>
          </cell>
        </row>
        <row r="459">
          <cell r="A459" t="str">
            <v>13143</v>
          </cell>
          <cell r="B459" t="str">
            <v>13</v>
          </cell>
          <cell r="C459" t="str">
            <v>143</v>
          </cell>
          <cell r="D459" t="str">
            <v>Haralson</v>
          </cell>
          <cell r="E459" t="str">
            <v>County</v>
          </cell>
          <cell r="F459" t="str">
            <v>GA</v>
          </cell>
          <cell r="G459">
            <v>28780</v>
          </cell>
          <cell r="H459">
            <v>0.77359277275886029</v>
          </cell>
          <cell r="I459">
            <v>2211.0494225830726</v>
          </cell>
          <cell r="J459" t="str">
            <v>TONS</v>
          </cell>
        </row>
        <row r="460">
          <cell r="A460" t="str">
            <v>13145</v>
          </cell>
          <cell r="B460" t="str">
            <v>13</v>
          </cell>
          <cell r="C460" t="str">
            <v>145</v>
          </cell>
          <cell r="D460" t="str">
            <v>Harris</v>
          </cell>
          <cell r="E460" t="str">
            <v>County</v>
          </cell>
          <cell r="F460" t="str">
            <v>GA</v>
          </cell>
          <cell r="G460">
            <v>32024</v>
          </cell>
          <cell r="H460">
            <v>0.96683737197102171</v>
          </cell>
          <cell r="I460">
            <v>3074.852327614853</v>
          </cell>
          <cell r="J460" t="str">
            <v>TONS</v>
          </cell>
        </row>
        <row r="461">
          <cell r="A461" t="str">
            <v>13147</v>
          </cell>
          <cell r="B461" t="str">
            <v>13</v>
          </cell>
          <cell r="C461" t="str">
            <v>147</v>
          </cell>
          <cell r="D461" t="str">
            <v>Hart</v>
          </cell>
          <cell r="E461" t="str">
            <v>County</v>
          </cell>
          <cell r="F461" t="str">
            <v>GA</v>
          </cell>
          <cell r="G461">
            <v>25213</v>
          </cell>
          <cell r="H461">
            <v>0.74465553484313651</v>
          </cell>
          <cell r="I461">
            <v>1864.5550174720261</v>
          </cell>
          <cell r="J461" t="str">
            <v>TONS</v>
          </cell>
        </row>
        <row r="462">
          <cell r="A462" t="str">
            <v>13149</v>
          </cell>
          <cell r="B462" t="str">
            <v>13</v>
          </cell>
          <cell r="C462" t="str">
            <v>149</v>
          </cell>
          <cell r="D462" t="str">
            <v>Heard</v>
          </cell>
          <cell r="E462" t="str">
            <v>County</v>
          </cell>
          <cell r="F462" t="str">
            <v>GA</v>
          </cell>
          <cell r="G462">
            <v>11834</v>
          </cell>
          <cell r="H462">
            <v>1</v>
          </cell>
          <cell r="I462">
            <v>1175.240696498746</v>
          </cell>
          <cell r="J462" t="str">
            <v>TONS</v>
          </cell>
        </row>
        <row r="463">
          <cell r="A463" t="str">
            <v>13151</v>
          </cell>
          <cell r="B463" t="str">
            <v>13</v>
          </cell>
          <cell r="C463" t="str">
            <v>151</v>
          </cell>
          <cell r="D463" t="str">
            <v>Henry</v>
          </cell>
          <cell r="E463" t="str">
            <v>County</v>
          </cell>
          <cell r="F463" t="str">
            <v>GA</v>
          </cell>
          <cell r="G463">
            <v>203922</v>
          </cell>
          <cell r="H463">
            <v>0.13853336079481371</v>
          </cell>
          <cell r="I463">
            <v>0</v>
          </cell>
          <cell r="J463" t="str">
            <v>TONS</v>
          </cell>
        </row>
        <row r="464">
          <cell r="A464" t="str">
            <v>13153</v>
          </cell>
          <cell r="B464" t="str">
            <v>13</v>
          </cell>
          <cell r="C464" t="str">
            <v>153</v>
          </cell>
          <cell r="D464" t="str">
            <v>Houston</v>
          </cell>
          <cell r="E464" t="str">
            <v>County</v>
          </cell>
          <cell r="F464" t="str">
            <v>GA</v>
          </cell>
          <cell r="G464">
            <v>139900</v>
          </cell>
          <cell r="H464">
            <v>9.9621157969978558E-2</v>
          </cell>
          <cell r="I464">
            <v>0</v>
          </cell>
          <cell r="J464" t="str">
            <v>TONS</v>
          </cell>
        </row>
        <row r="465">
          <cell r="A465" t="str">
            <v>13155</v>
          </cell>
          <cell r="B465" t="str">
            <v>13</v>
          </cell>
          <cell r="C465" t="str">
            <v>155</v>
          </cell>
          <cell r="D465" t="str">
            <v>Irwin</v>
          </cell>
          <cell r="E465" t="str">
            <v>County</v>
          </cell>
          <cell r="F465" t="str">
            <v>GA</v>
          </cell>
          <cell r="G465">
            <v>9538</v>
          </cell>
          <cell r="H465">
            <v>0.64709582721744596</v>
          </cell>
          <cell r="I465">
            <v>612.94453091011155</v>
          </cell>
          <cell r="J465" t="str">
            <v>TONS</v>
          </cell>
        </row>
        <row r="466">
          <cell r="A466" t="str">
            <v>13157</v>
          </cell>
          <cell r="B466" t="str">
            <v>13</v>
          </cell>
          <cell r="C466" t="str">
            <v>157</v>
          </cell>
          <cell r="D466" t="str">
            <v>Jackson</v>
          </cell>
          <cell r="E466" t="str">
            <v>County</v>
          </cell>
          <cell r="F466" t="str">
            <v>GA</v>
          </cell>
          <cell r="G466">
            <v>60485</v>
          </cell>
          <cell r="H466">
            <v>0.60014879722245185</v>
          </cell>
          <cell r="I466">
            <v>3604.9718846463138</v>
          </cell>
          <cell r="J466" t="str">
            <v>TONS</v>
          </cell>
        </row>
        <row r="467">
          <cell r="A467" t="str">
            <v>13159</v>
          </cell>
          <cell r="B467" t="str">
            <v>13</v>
          </cell>
          <cell r="C467" t="str">
            <v>159</v>
          </cell>
          <cell r="D467" t="str">
            <v>Jasper</v>
          </cell>
          <cell r="E467" t="str">
            <v>County</v>
          </cell>
          <cell r="F467" t="str">
            <v>GA</v>
          </cell>
          <cell r="G467">
            <v>13900</v>
          </cell>
          <cell r="H467">
            <v>0.8176258992805755</v>
          </cell>
          <cell r="I467">
            <v>1128.6640625070345</v>
          </cell>
          <cell r="J467" t="str">
            <v>TONS</v>
          </cell>
        </row>
        <row r="468">
          <cell r="A468" t="str">
            <v>13161</v>
          </cell>
          <cell r="B468" t="str">
            <v>13</v>
          </cell>
          <cell r="C468" t="str">
            <v>161</v>
          </cell>
          <cell r="D468" t="str">
            <v>Jeff Davis</v>
          </cell>
          <cell r="E468" t="str">
            <v>County</v>
          </cell>
          <cell r="F468" t="str">
            <v>GA</v>
          </cell>
          <cell r="G468">
            <v>15068</v>
          </cell>
          <cell r="H468">
            <v>0.69511547650650385</v>
          </cell>
          <cell r="I468">
            <v>1040.1783889748069</v>
          </cell>
          <cell r="J468" t="str">
            <v>TONS</v>
          </cell>
        </row>
        <row r="469">
          <cell r="A469" t="str">
            <v>13163</v>
          </cell>
          <cell r="B469" t="str">
            <v>13</v>
          </cell>
          <cell r="C469" t="str">
            <v>163</v>
          </cell>
          <cell r="D469" t="str">
            <v>Jefferson</v>
          </cell>
          <cell r="E469" t="str">
            <v>County</v>
          </cell>
          <cell r="F469" t="str">
            <v>GA</v>
          </cell>
          <cell r="G469">
            <v>16930</v>
          </cell>
          <cell r="H469">
            <v>0.80667454223272295</v>
          </cell>
          <cell r="I469">
            <v>1356.2837748929671</v>
          </cell>
          <cell r="J469" t="str">
            <v>TONS</v>
          </cell>
        </row>
        <row r="470">
          <cell r="A470" t="str">
            <v>13165</v>
          </cell>
          <cell r="B470" t="str">
            <v>13</v>
          </cell>
          <cell r="C470" t="str">
            <v>165</v>
          </cell>
          <cell r="D470" t="str">
            <v>Jenkins</v>
          </cell>
          <cell r="E470" t="str">
            <v>County</v>
          </cell>
          <cell r="F470" t="str">
            <v>GA</v>
          </cell>
          <cell r="G470">
            <v>8340</v>
          </cell>
          <cell r="H470">
            <v>0.66103117505995201</v>
          </cell>
          <cell r="I470">
            <v>547.49889807314401</v>
          </cell>
          <cell r="J470" t="str">
            <v>TONS</v>
          </cell>
        </row>
        <row r="471">
          <cell r="A471" t="str">
            <v>13167</v>
          </cell>
          <cell r="B471" t="str">
            <v>13</v>
          </cell>
          <cell r="C471" t="str">
            <v>167</v>
          </cell>
          <cell r="D471" t="str">
            <v>Johnson</v>
          </cell>
          <cell r="E471" t="str">
            <v>County</v>
          </cell>
          <cell r="F471" t="str">
            <v>GA</v>
          </cell>
          <cell r="G471">
            <v>9980</v>
          </cell>
          <cell r="H471">
            <v>0.65410821643286576</v>
          </cell>
          <cell r="I471">
            <v>648.29907611490728</v>
          </cell>
          <cell r="J471" t="str">
            <v>TONS</v>
          </cell>
        </row>
        <row r="472">
          <cell r="A472" t="str">
            <v>13169</v>
          </cell>
          <cell r="B472" t="str">
            <v>13</v>
          </cell>
          <cell r="C472" t="str">
            <v>169</v>
          </cell>
          <cell r="D472" t="str">
            <v>Jones</v>
          </cell>
          <cell r="E472" t="str">
            <v>County</v>
          </cell>
          <cell r="F472" t="str">
            <v>GA</v>
          </cell>
          <cell r="G472">
            <v>28669</v>
          </cell>
          <cell r="H472">
            <v>0.67714255816387037</v>
          </cell>
          <cell r="I472">
            <v>1927.9151293839914</v>
          </cell>
          <cell r="J472" t="str">
            <v>TONS</v>
          </cell>
        </row>
        <row r="473">
          <cell r="A473" t="str">
            <v>13171</v>
          </cell>
          <cell r="B473" t="str">
            <v>13</v>
          </cell>
          <cell r="C473" t="str">
            <v>171</v>
          </cell>
          <cell r="D473" t="str">
            <v>Lamar</v>
          </cell>
          <cell r="E473" t="str">
            <v>County</v>
          </cell>
          <cell r="F473" t="str">
            <v>GA</v>
          </cell>
          <cell r="G473">
            <v>18317</v>
          </cell>
          <cell r="H473">
            <v>0.60872413604847952</v>
          </cell>
          <cell r="I473">
            <v>1107.3123006558237</v>
          </cell>
          <cell r="J473" t="str">
            <v>TONS</v>
          </cell>
        </row>
        <row r="474">
          <cell r="A474" t="str">
            <v>13173</v>
          </cell>
          <cell r="B474" t="str">
            <v>13</v>
          </cell>
          <cell r="C474" t="str">
            <v>173</v>
          </cell>
          <cell r="D474" t="str">
            <v>Lanier</v>
          </cell>
          <cell r="E474" t="str">
            <v>County</v>
          </cell>
          <cell r="F474" t="str">
            <v>GA</v>
          </cell>
          <cell r="G474">
            <v>10078</v>
          </cell>
          <cell r="H474">
            <v>0.71125223258583048</v>
          </cell>
          <cell r="I474">
            <v>711.85780906734931</v>
          </cell>
          <cell r="J474" t="str">
            <v>TONS</v>
          </cell>
        </row>
        <row r="475">
          <cell r="A475" t="str">
            <v>13175</v>
          </cell>
          <cell r="B475" t="str">
            <v>13</v>
          </cell>
          <cell r="C475" t="str">
            <v>175</v>
          </cell>
          <cell r="D475" t="str">
            <v>Laurens</v>
          </cell>
          <cell r="E475" t="str">
            <v>County</v>
          </cell>
          <cell r="F475" t="str">
            <v>GA</v>
          </cell>
          <cell r="G475">
            <v>48434</v>
          </cell>
          <cell r="H475">
            <v>0.56644092992525907</v>
          </cell>
          <cell r="I475">
            <v>2724.5841227347551</v>
          </cell>
          <cell r="J475" t="str">
            <v>TONS</v>
          </cell>
        </row>
        <row r="476">
          <cell r="A476" t="str">
            <v>13177</v>
          </cell>
          <cell r="B476" t="str">
            <v>13</v>
          </cell>
          <cell r="C476" t="str">
            <v>177</v>
          </cell>
          <cell r="D476" t="str">
            <v>Lee</v>
          </cell>
          <cell r="E476" t="str">
            <v>County</v>
          </cell>
          <cell r="F476" t="str">
            <v>GA</v>
          </cell>
          <cell r="G476">
            <v>28298</v>
          </cell>
          <cell r="H476">
            <v>0.36228708742667326</v>
          </cell>
          <cell r="I476">
            <v>1018.1314534819287</v>
          </cell>
          <cell r="J476" t="str">
            <v>TONS</v>
          </cell>
        </row>
        <row r="477">
          <cell r="A477" t="str">
            <v>13179</v>
          </cell>
          <cell r="B477" t="str">
            <v>13</v>
          </cell>
          <cell r="C477" t="str">
            <v>179</v>
          </cell>
          <cell r="D477" t="str">
            <v>Liberty</v>
          </cell>
          <cell r="E477" t="str">
            <v>County</v>
          </cell>
          <cell r="F477" t="str">
            <v>GA</v>
          </cell>
          <cell r="G477">
            <v>63453</v>
          </cell>
          <cell r="H477">
            <v>0.23160449466534286</v>
          </cell>
          <cell r="I477">
            <v>1459.4674054204468</v>
          </cell>
          <cell r="J477" t="str">
            <v>TONS</v>
          </cell>
        </row>
        <row r="478">
          <cell r="A478" t="str">
            <v>13181</v>
          </cell>
          <cell r="B478" t="str">
            <v>13</v>
          </cell>
          <cell r="C478" t="str">
            <v>181</v>
          </cell>
          <cell r="D478" t="str">
            <v>Lincoln</v>
          </cell>
          <cell r="E478" t="str">
            <v>County</v>
          </cell>
          <cell r="F478" t="str">
            <v>GA</v>
          </cell>
          <cell r="G478">
            <v>7996</v>
          </cell>
          <cell r="H478">
            <v>1</v>
          </cell>
          <cell r="I478">
            <v>794.08691982457094</v>
          </cell>
          <cell r="J478" t="str">
            <v>TONS</v>
          </cell>
        </row>
        <row r="479">
          <cell r="A479" t="str">
            <v>13183</v>
          </cell>
          <cell r="B479" t="str">
            <v>13</v>
          </cell>
          <cell r="C479" t="str">
            <v>183</v>
          </cell>
          <cell r="D479" t="str">
            <v>Long</v>
          </cell>
          <cell r="E479" t="str">
            <v>County</v>
          </cell>
          <cell r="F479" t="str">
            <v>GA</v>
          </cell>
          <cell r="G479">
            <v>14464</v>
          </cell>
          <cell r="H479">
            <v>0.81339878318584069</v>
          </cell>
          <cell r="I479">
            <v>1168.3882706023107</v>
          </cell>
          <cell r="J479" t="str">
            <v>TONS</v>
          </cell>
        </row>
        <row r="480">
          <cell r="A480" t="str">
            <v>13185</v>
          </cell>
          <cell r="B480" t="str">
            <v>13</v>
          </cell>
          <cell r="C480" t="str">
            <v>185</v>
          </cell>
          <cell r="D480" t="str">
            <v>Lowndes</v>
          </cell>
          <cell r="E480" t="str">
            <v>County</v>
          </cell>
          <cell r="F480" t="str">
            <v>GA</v>
          </cell>
          <cell r="G480">
            <v>109233</v>
          </cell>
          <cell r="H480">
            <v>0.27204233152984902</v>
          </cell>
          <cell r="I480">
            <v>2951.1114193980679</v>
          </cell>
          <cell r="J480" t="str">
            <v>TONS</v>
          </cell>
        </row>
        <row r="481">
          <cell r="A481" t="str">
            <v>13187</v>
          </cell>
          <cell r="B481" t="str">
            <v>13</v>
          </cell>
          <cell r="C481" t="str">
            <v>187</v>
          </cell>
          <cell r="D481" t="str">
            <v>Lumpkin</v>
          </cell>
          <cell r="E481" t="str">
            <v>County</v>
          </cell>
          <cell r="F481" t="str">
            <v>GA</v>
          </cell>
          <cell r="G481">
            <v>29966</v>
          </cell>
          <cell r="H481">
            <v>0.83941800707468461</v>
          </cell>
          <cell r="I481">
            <v>2498.0568260714431</v>
          </cell>
          <cell r="J481" t="str">
            <v>TONS</v>
          </cell>
        </row>
        <row r="482">
          <cell r="A482" t="str">
            <v>13189</v>
          </cell>
          <cell r="B482" t="str">
            <v>13</v>
          </cell>
          <cell r="C482" t="str">
            <v>189</v>
          </cell>
          <cell r="D482" t="str">
            <v>McDuffie</v>
          </cell>
          <cell r="E482" t="str">
            <v>County</v>
          </cell>
          <cell r="F482" t="str">
            <v>GA</v>
          </cell>
          <cell r="G482">
            <v>21875</v>
          </cell>
          <cell r="H482">
            <v>0.60960000000000003</v>
          </cell>
          <cell r="I482">
            <v>1324.3057873762698</v>
          </cell>
          <cell r="J482" t="str">
            <v>TONS</v>
          </cell>
        </row>
        <row r="483">
          <cell r="A483" t="str">
            <v>13191</v>
          </cell>
          <cell r="B483" t="str">
            <v>13</v>
          </cell>
          <cell r="C483" t="str">
            <v>191</v>
          </cell>
          <cell r="D483" t="str">
            <v>McIntosh</v>
          </cell>
          <cell r="E483" t="str">
            <v>County</v>
          </cell>
          <cell r="F483" t="str">
            <v>GA</v>
          </cell>
          <cell r="G483">
            <v>14333</v>
          </cell>
          <cell r="H483">
            <v>0.74311030489081142</v>
          </cell>
          <cell r="I483">
            <v>1057.7563510569667</v>
          </cell>
          <cell r="J483" t="str">
            <v>TONS</v>
          </cell>
        </row>
        <row r="484">
          <cell r="A484" t="str">
            <v>13193</v>
          </cell>
          <cell r="B484" t="str">
            <v>13</v>
          </cell>
          <cell r="C484" t="str">
            <v>193</v>
          </cell>
          <cell r="D484" t="str">
            <v>Macon</v>
          </cell>
          <cell r="E484" t="str">
            <v>County</v>
          </cell>
          <cell r="F484" t="str">
            <v>GA</v>
          </cell>
          <cell r="G484">
            <v>14740</v>
          </cell>
          <cell r="H484">
            <v>0.53188602442333788</v>
          </cell>
          <cell r="I484">
            <v>778.59447866741334</v>
          </cell>
          <cell r="J484" t="str">
            <v>TONS</v>
          </cell>
        </row>
        <row r="485">
          <cell r="A485" t="str">
            <v>13195</v>
          </cell>
          <cell r="B485" t="str">
            <v>13</v>
          </cell>
          <cell r="C485" t="str">
            <v>195</v>
          </cell>
          <cell r="D485" t="str">
            <v>Madison</v>
          </cell>
          <cell r="E485" t="str">
            <v>County</v>
          </cell>
          <cell r="F485" t="str">
            <v>GA</v>
          </cell>
          <cell r="G485">
            <v>28120</v>
          </cell>
          <cell r="H485">
            <v>0.91877667140825037</v>
          </cell>
          <cell r="I485">
            <v>2565.7866008738888</v>
          </cell>
          <cell r="J485" t="str">
            <v>TONS</v>
          </cell>
        </row>
        <row r="486">
          <cell r="A486" t="str">
            <v>13197</v>
          </cell>
          <cell r="B486" t="str">
            <v>13</v>
          </cell>
          <cell r="C486" t="str">
            <v>197</v>
          </cell>
          <cell r="D486" t="str">
            <v>Marion</v>
          </cell>
          <cell r="E486" t="str">
            <v>County</v>
          </cell>
          <cell r="F486" t="str">
            <v>GA</v>
          </cell>
          <cell r="G486">
            <v>8742</v>
          </cell>
          <cell r="H486">
            <v>1</v>
          </cell>
          <cell r="I486">
            <v>868.17256792226112</v>
          </cell>
          <cell r="J486" t="str">
            <v>TONS</v>
          </cell>
        </row>
        <row r="487">
          <cell r="A487" t="str">
            <v>13199</v>
          </cell>
          <cell r="B487" t="str">
            <v>13</v>
          </cell>
          <cell r="C487" t="str">
            <v>199</v>
          </cell>
          <cell r="D487" t="str">
            <v>Meriwether</v>
          </cell>
          <cell r="E487" t="str">
            <v>County</v>
          </cell>
          <cell r="F487" t="str">
            <v>GA</v>
          </cell>
          <cell r="G487">
            <v>21992</v>
          </cell>
          <cell r="H487">
            <v>0.83284830847580937</v>
          </cell>
          <cell r="I487">
            <v>1818.9714886826964</v>
          </cell>
          <cell r="J487" t="str">
            <v>TONS</v>
          </cell>
        </row>
        <row r="488">
          <cell r="A488" t="str">
            <v>13201</v>
          </cell>
          <cell r="B488" t="str">
            <v>13</v>
          </cell>
          <cell r="C488" t="str">
            <v>201</v>
          </cell>
          <cell r="D488" t="str">
            <v>Miller</v>
          </cell>
          <cell r="E488" t="str">
            <v>County</v>
          </cell>
          <cell r="F488" t="str">
            <v>GA</v>
          </cell>
          <cell r="G488">
            <v>6125</v>
          </cell>
          <cell r="H488">
            <v>1</v>
          </cell>
          <cell r="I488">
            <v>608.27693645891668</v>
          </cell>
          <cell r="J488" t="str">
            <v>TONS</v>
          </cell>
        </row>
        <row r="489">
          <cell r="A489" t="str">
            <v>13205</v>
          </cell>
          <cell r="B489" t="str">
            <v>13</v>
          </cell>
          <cell r="C489" t="str">
            <v>205</v>
          </cell>
          <cell r="D489" t="str">
            <v>Mitchell</v>
          </cell>
          <cell r="E489" t="str">
            <v>County</v>
          </cell>
          <cell r="F489" t="str">
            <v>GA</v>
          </cell>
          <cell r="G489">
            <v>23498</v>
          </cell>
          <cell r="H489">
            <v>0.54511022214656568</v>
          </cell>
          <cell r="I489">
            <v>1272.0684537309817</v>
          </cell>
          <cell r="J489" t="str">
            <v>TONS</v>
          </cell>
        </row>
        <row r="490">
          <cell r="A490" t="str">
            <v>13207</v>
          </cell>
          <cell r="B490" t="str">
            <v>13</v>
          </cell>
          <cell r="C490" t="str">
            <v>207</v>
          </cell>
          <cell r="D490" t="str">
            <v>Monroe</v>
          </cell>
          <cell r="E490" t="str">
            <v>County</v>
          </cell>
          <cell r="F490" t="str">
            <v>GA</v>
          </cell>
          <cell r="G490">
            <v>26424</v>
          </cell>
          <cell r="H490">
            <v>0.8023009385407206</v>
          </cell>
          <cell r="I490">
            <v>2105.3830290496376</v>
          </cell>
          <cell r="J490" t="str">
            <v>TONS</v>
          </cell>
        </row>
        <row r="491">
          <cell r="A491" t="str">
            <v>13209</v>
          </cell>
          <cell r="B491" t="str">
            <v>13</v>
          </cell>
          <cell r="C491" t="str">
            <v>209</v>
          </cell>
          <cell r="D491" t="str">
            <v>Montgomery</v>
          </cell>
          <cell r="E491" t="str">
            <v>County</v>
          </cell>
          <cell r="F491" t="str">
            <v>GA</v>
          </cell>
          <cell r="G491">
            <v>9123</v>
          </cell>
          <cell r="H491">
            <v>0.98706565822646064</v>
          </cell>
          <cell r="I491">
            <v>894.29123474490507</v>
          </cell>
          <cell r="J491" t="str">
            <v>TONS</v>
          </cell>
        </row>
        <row r="492">
          <cell r="A492" t="str">
            <v>13211</v>
          </cell>
          <cell r="B492" t="str">
            <v>13</v>
          </cell>
          <cell r="C492" t="str">
            <v>211</v>
          </cell>
          <cell r="D492" t="str">
            <v>Morgan</v>
          </cell>
          <cell r="E492" t="str">
            <v>County</v>
          </cell>
          <cell r="F492" t="str">
            <v>GA</v>
          </cell>
          <cell r="G492">
            <v>17868</v>
          </cell>
          <cell r="H492">
            <v>0.753693754197448</v>
          </cell>
          <cell r="I492">
            <v>1337.4147760477108</v>
          </cell>
          <cell r="J492" t="str">
            <v>TONS</v>
          </cell>
        </row>
        <row r="493">
          <cell r="A493" t="str">
            <v>13213</v>
          </cell>
          <cell r="B493" t="str">
            <v>13</v>
          </cell>
          <cell r="C493" t="str">
            <v>213</v>
          </cell>
          <cell r="D493" t="str">
            <v>Murray</v>
          </cell>
          <cell r="E493" t="str">
            <v>County</v>
          </cell>
          <cell r="F493" t="str">
            <v>GA</v>
          </cell>
          <cell r="G493">
            <v>39628</v>
          </cell>
          <cell r="H493">
            <v>0.70127182800040377</v>
          </cell>
          <cell r="I493">
            <v>2759.8393574193128</v>
          </cell>
          <cell r="J493" t="str">
            <v>TONS</v>
          </cell>
        </row>
        <row r="494">
          <cell r="A494" t="str">
            <v>13215</v>
          </cell>
          <cell r="B494" t="str">
            <v>13</v>
          </cell>
          <cell r="C494" t="str">
            <v>215</v>
          </cell>
          <cell r="D494" t="str">
            <v>Muscogee</v>
          </cell>
          <cell r="E494" t="str">
            <v>County</v>
          </cell>
          <cell r="F494" t="str">
            <v>GA</v>
          </cell>
          <cell r="G494">
            <v>189885</v>
          </cell>
          <cell r="H494">
            <v>2.9775917002396186E-2</v>
          </cell>
          <cell r="I494">
            <v>0</v>
          </cell>
          <cell r="J494" t="str">
            <v>TONS</v>
          </cell>
        </row>
        <row r="495">
          <cell r="A495" t="str">
            <v>13217</v>
          </cell>
          <cell r="B495" t="str">
            <v>13</v>
          </cell>
          <cell r="C495" t="str">
            <v>217</v>
          </cell>
          <cell r="D495" t="str">
            <v>Newton</v>
          </cell>
          <cell r="E495" t="str">
            <v>County</v>
          </cell>
          <cell r="F495" t="str">
            <v>GA</v>
          </cell>
          <cell r="G495">
            <v>99958</v>
          </cell>
          <cell r="H495">
            <v>0.31244122531463214</v>
          </cell>
          <cell r="I495">
            <v>3101.5668575589257</v>
          </cell>
          <cell r="J495" t="str">
            <v>TONS</v>
          </cell>
        </row>
        <row r="496">
          <cell r="A496" t="str">
            <v>13219</v>
          </cell>
          <cell r="B496" t="str">
            <v>13</v>
          </cell>
          <cell r="C496" t="str">
            <v>219</v>
          </cell>
          <cell r="D496" t="str">
            <v>Oconee</v>
          </cell>
          <cell r="E496" t="str">
            <v>County</v>
          </cell>
          <cell r="F496" t="str">
            <v>GA</v>
          </cell>
          <cell r="G496">
            <v>32808</v>
          </cell>
          <cell r="H496">
            <v>0.50316995854669588</v>
          </cell>
          <cell r="I496">
            <v>1639.4180680920485</v>
          </cell>
          <cell r="J496" t="str">
            <v>TONS</v>
          </cell>
        </row>
        <row r="497">
          <cell r="A497" t="str">
            <v>13221</v>
          </cell>
          <cell r="B497" t="str">
            <v>13</v>
          </cell>
          <cell r="C497" t="str">
            <v>221</v>
          </cell>
          <cell r="D497" t="str">
            <v>Oglethorpe</v>
          </cell>
          <cell r="E497" t="str">
            <v>County</v>
          </cell>
          <cell r="F497" t="str">
            <v>GA</v>
          </cell>
          <cell r="G497">
            <v>14899</v>
          </cell>
          <cell r="H497">
            <v>0.99254983555943355</v>
          </cell>
          <cell r="I497">
            <v>1468.6039732823606</v>
          </cell>
          <cell r="J497" t="str">
            <v>TONS</v>
          </cell>
        </row>
        <row r="498">
          <cell r="A498" t="str">
            <v>13223</v>
          </cell>
          <cell r="B498" t="str">
            <v>13</v>
          </cell>
          <cell r="C498" t="str">
            <v>223</v>
          </cell>
          <cell r="D498" t="str">
            <v>Paulding</v>
          </cell>
          <cell r="E498" t="str">
            <v>County</v>
          </cell>
          <cell r="F498" t="str">
            <v>GA</v>
          </cell>
          <cell r="G498">
            <v>142324</v>
          </cell>
          <cell r="H498">
            <v>0.2005283718838706</v>
          </cell>
          <cell r="I498">
            <v>2834.3222475979555</v>
          </cell>
          <cell r="J498" t="str">
            <v>TONS</v>
          </cell>
        </row>
        <row r="499">
          <cell r="A499" t="str">
            <v>13225</v>
          </cell>
          <cell r="B499" t="str">
            <v>13</v>
          </cell>
          <cell r="C499" t="str">
            <v>225</v>
          </cell>
          <cell r="D499" t="str">
            <v>Peach</v>
          </cell>
          <cell r="E499" t="str">
            <v>County</v>
          </cell>
          <cell r="F499" t="str">
            <v>GA</v>
          </cell>
          <cell r="G499">
            <v>27695</v>
          </cell>
          <cell r="H499">
            <v>0.38223506048023109</v>
          </cell>
          <cell r="I499">
            <v>1051.3011672414843</v>
          </cell>
          <cell r="J499" t="str">
            <v>TONS</v>
          </cell>
        </row>
        <row r="500">
          <cell r="A500" t="str">
            <v>13227</v>
          </cell>
          <cell r="B500" t="str">
            <v>13</v>
          </cell>
          <cell r="C500" t="str">
            <v>227</v>
          </cell>
          <cell r="D500" t="str">
            <v>Pickens</v>
          </cell>
          <cell r="E500" t="str">
            <v>County</v>
          </cell>
          <cell r="F500" t="str">
            <v>GA</v>
          </cell>
          <cell r="G500">
            <v>29431</v>
          </cell>
          <cell r="H500">
            <v>0.73103190513404237</v>
          </cell>
          <cell r="I500">
            <v>2136.6658429246681</v>
          </cell>
          <cell r="J500" t="str">
            <v>TONS</v>
          </cell>
        </row>
        <row r="501">
          <cell r="A501" t="str">
            <v>13229</v>
          </cell>
          <cell r="B501" t="str">
            <v>13</v>
          </cell>
          <cell r="C501" t="str">
            <v>229</v>
          </cell>
          <cell r="D501" t="str">
            <v>Pierce</v>
          </cell>
          <cell r="E501" t="str">
            <v>County</v>
          </cell>
          <cell r="F501" t="str">
            <v>GA</v>
          </cell>
          <cell r="G501">
            <v>18758</v>
          </cell>
          <cell r="H501">
            <v>0.79352809467960339</v>
          </cell>
          <cell r="I501">
            <v>1478.237093745465</v>
          </cell>
          <cell r="J501" t="str">
            <v>TONS</v>
          </cell>
        </row>
        <row r="502">
          <cell r="A502" t="str">
            <v>13231</v>
          </cell>
          <cell r="B502" t="str">
            <v>13</v>
          </cell>
          <cell r="C502" t="str">
            <v>231</v>
          </cell>
          <cell r="D502" t="str">
            <v>Pike</v>
          </cell>
          <cell r="E502" t="str">
            <v>County</v>
          </cell>
          <cell r="F502" t="str">
            <v>GA</v>
          </cell>
          <cell r="G502">
            <v>17869</v>
          </cell>
          <cell r="H502">
            <v>0.98964687447534838</v>
          </cell>
          <cell r="I502">
            <v>1756.2072398921603</v>
          </cell>
          <cell r="J502" t="str">
            <v>TONS</v>
          </cell>
        </row>
        <row r="503">
          <cell r="A503" t="str">
            <v>13233</v>
          </cell>
          <cell r="B503" t="str">
            <v>13</v>
          </cell>
          <cell r="C503" t="str">
            <v>233</v>
          </cell>
          <cell r="D503" t="str">
            <v>Polk</v>
          </cell>
          <cell r="E503" t="str">
            <v>County</v>
          </cell>
          <cell r="F503" t="str">
            <v>GA</v>
          </cell>
          <cell r="G503">
            <v>41475</v>
          </cell>
          <cell r="H503">
            <v>0.51421338155515373</v>
          </cell>
          <cell r="I503">
            <v>2117.9954651198877</v>
          </cell>
          <cell r="J503" t="str">
            <v>TONS</v>
          </cell>
        </row>
        <row r="504">
          <cell r="A504" t="str">
            <v>13235</v>
          </cell>
          <cell r="B504" t="str">
            <v>13</v>
          </cell>
          <cell r="C504" t="str">
            <v>235</v>
          </cell>
          <cell r="D504" t="str">
            <v>Pulaski</v>
          </cell>
          <cell r="E504" t="str">
            <v>County</v>
          </cell>
          <cell r="F504" t="str">
            <v>GA</v>
          </cell>
          <cell r="G504">
            <v>12010</v>
          </cell>
          <cell r="H504">
            <v>0.66702747710241461</v>
          </cell>
          <cell r="I504">
            <v>795.5765776281437</v>
          </cell>
          <cell r="J504" t="str">
            <v>TONS</v>
          </cell>
        </row>
        <row r="505">
          <cell r="A505" t="str">
            <v>13237</v>
          </cell>
          <cell r="B505" t="str">
            <v>13</v>
          </cell>
          <cell r="C505" t="str">
            <v>237</v>
          </cell>
          <cell r="D505" t="str">
            <v>Putnam</v>
          </cell>
          <cell r="E505" t="str">
            <v>County</v>
          </cell>
          <cell r="F505" t="str">
            <v>GA</v>
          </cell>
          <cell r="G505">
            <v>21218</v>
          </cell>
          <cell r="H505">
            <v>0.80945423696861152</v>
          </cell>
          <cell r="I505">
            <v>1705.6581850909213</v>
          </cell>
          <cell r="J505" t="str">
            <v>TONS</v>
          </cell>
        </row>
        <row r="506">
          <cell r="A506" t="str">
            <v>13239</v>
          </cell>
          <cell r="B506" t="str">
            <v>13</v>
          </cell>
          <cell r="C506" t="str">
            <v>239</v>
          </cell>
          <cell r="D506" t="str">
            <v>Quitman</v>
          </cell>
          <cell r="E506" t="str">
            <v>County</v>
          </cell>
          <cell r="F506" t="str">
            <v>GA</v>
          </cell>
          <cell r="G506">
            <v>2513</v>
          </cell>
          <cell r="H506">
            <v>0.73099880620771984</v>
          </cell>
          <cell r="I506">
            <v>182.43342567755585</v>
          </cell>
          <cell r="J506" t="str">
            <v>TONS</v>
          </cell>
        </row>
        <row r="507">
          <cell r="A507" t="str">
            <v>13241</v>
          </cell>
          <cell r="B507" t="str">
            <v>13</v>
          </cell>
          <cell r="C507" t="str">
            <v>241</v>
          </cell>
          <cell r="D507" t="str">
            <v>Rabun</v>
          </cell>
          <cell r="E507" t="str">
            <v>County</v>
          </cell>
          <cell r="F507" t="str">
            <v>GA</v>
          </cell>
          <cell r="G507">
            <v>16276</v>
          </cell>
          <cell r="H507">
            <v>0.79282378962890143</v>
          </cell>
          <cell r="I507">
            <v>1281.5029531536097</v>
          </cell>
          <cell r="J507" t="str">
            <v>TONS</v>
          </cell>
        </row>
        <row r="508">
          <cell r="A508" t="str">
            <v>13243</v>
          </cell>
          <cell r="B508" t="str">
            <v>13</v>
          </cell>
          <cell r="C508" t="str">
            <v>243</v>
          </cell>
          <cell r="D508" t="str">
            <v>Randolph</v>
          </cell>
          <cell r="E508" t="str">
            <v>County</v>
          </cell>
          <cell r="F508" t="str">
            <v>GA</v>
          </cell>
          <cell r="G508">
            <v>7719</v>
          </cell>
          <cell r="H508">
            <v>0.50628319730535043</v>
          </cell>
          <cell r="I508">
            <v>388.10551309084826</v>
          </cell>
          <cell r="J508" t="str">
            <v>TONS</v>
          </cell>
        </row>
        <row r="509">
          <cell r="A509" t="str">
            <v>13245</v>
          </cell>
          <cell r="B509" t="str">
            <v>13</v>
          </cell>
          <cell r="C509" t="str">
            <v>245</v>
          </cell>
          <cell r="D509" t="str">
            <v>Richmond</v>
          </cell>
          <cell r="E509" t="str">
            <v>County</v>
          </cell>
          <cell r="F509" t="str">
            <v>GA</v>
          </cell>
          <cell r="G509">
            <v>200549</v>
          </cell>
          <cell r="H509">
            <v>9.2162015268089093E-2</v>
          </cell>
          <cell r="I509">
            <v>0</v>
          </cell>
          <cell r="J509" t="str">
            <v>TONS</v>
          </cell>
        </row>
        <row r="510">
          <cell r="A510" t="str">
            <v>13247</v>
          </cell>
          <cell r="B510" t="str">
            <v>13</v>
          </cell>
          <cell r="C510" t="str">
            <v>247</v>
          </cell>
          <cell r="D510" t="str">
            <v>Rockdale</v>
          </cell>
          <cell r="E510" t="str">
            <v>County</v>
          </cell>
          <cell r="F510" t="str">
            <v>GA</v>
          </cell>
          <cell r="G510">
            <v>85215</v>
          </cell>
          <cell r="H510">
            <v>0.14932816992313561</v>
          </cell>
          <cell r="I510">
            <v>0</v>
          </cell>
          <cell r="J510" t="str">
            <v>TONS</v>
          </cell>
        </row>
        <row r="511">
          <cell r="A511" t="str">
            <v>13249</v>
          </cell>
          <cell r="B511" t="str">
            <v>13</v>
          </cell>
          <cell r="C511" t="str">
            <v>249</v>
          </cell>
          <cell r="D511" t="str">
            <v>Schley</v>
          </cell>
          <cell r="E511" t="str">
            <v>County</v>
          </cell>
          <cell r="F511" t="str">
            <v>GA</v>
          </cell>
          <cell r="G511">
            <v>5010</v>
          </cell>
          <cell r="H511">
            <v>1</v>
          </cell>
          <cell r="I511">
            <v>497.54570639333423</v>
          </cell>
          <cell r="J511" t="str">
            <v>TONS</v>
          </cell>
        </row>
        <row r="512">
          <cell r="A512" t="str">
            <v>13251</v>
          </cell>
          <cell r="B512" t="str">
            <v>13</v>
          </cell>
          <cell r="C512" t="str">
            <v>251</v>
          </cell>
          <cell r="D512" t="str">
            <v>Screven</v>
          </cell>
          <cell r="E512" t="str">
            <v>County</v>
          </cell>
          <cell r="F512" t="str">
            <v>GA</v>
          </cell>
          <cell r="G512">
            <v>14593</v>
          </cell>
          <cell r="H512">
            <v>0.78921400671554853</v>
          </cell>
          <cell r="I512">
            <v>1143.7592615832395</v>
          </cell>
          <cell r="J512" t="str">
            <v>TONS</v>
          </cell>
        </row>
        <row r="513">
          <cell r="A513" t="str">
            <v>13253</v>
          </cell>
          <cell r="B513" t="str">
            <v>13</v>
          </cell>
          <cell r="C513" t="str">
            <v>253</v>
          </cell>
          <cell r="D513" t="str">
            <v>Seminole</v>
          </cell>
          <cell r="E513" t="str">
            <v>County</v>
          </cell>
          <cell r="F513" t="str">
            <v>GA</v>
          </cell>
          <cell r="G513">
            <v>8729</v>
          </cell>
          <cell r="H513">
            <v>0.68553098865849471</v>
          </cell>
          <cell r="I513">
            <v>594.27415310533172</v>
          </cell>
          <cell r="J513" t="str">
            <v>TONS</v>
          </cell>
        </row>
        <row r="514">
          <cell r="A514" t="str">
            <v>13255</v>
          </cell>
          <cell r="B514" t="str">
            <v>13</v>
          </cell>
          <cell r="C514" t="str">
            <v>255</v>
          </cell>
          <cell r="D514" t="str">
            <v>Spalding</v>
          </cell>
          <cell r="E514" t="str">
            <v>County</v>
          </cell>
          <cell r="F514" t="str">
            <v>GA</v>
          </cell>
          <cell r="G514">
            <v>64073</v>
          </cell>
          <cell r="H514">
            <v>0.41619715012563796</v>
          </cell>
          <cell r="I514">
            <v>2648.3136431918251</v>
          </cell>
          <cell r="J514" t="str">
            <v>TONS</v>
          </cell>
        </row>
        <row r="515">
          <cell r="A515" t="str">
            <v>13257</v>
          </cell>
          <cell r="B515" t="str">
            <v>13</v>
          </cell>
          <cell r="C515" t="str">
            <v>257</v>
          </cell>
          <cell r="D515" t="str">
            <v>Stephens</v>
          </cell>
          <cell r="E515" t="str">
            <v>County</v>
          </cell>
          <cell r="F515" t="str">
            <v>GA</v>
          </cell>
          <cell r="G515">
            <v>26175</v>
          </cell>
          <cell r="H515">
            <v>0.58563514804202488</v>
          </cell>
          <cell r="I515">
            <v>1522.3309647312217</v>
          </cell>
          <cell r="J515" t="str">
            <v>TONS</v>
          </cell>
        </row>
        <row r="516">
          <cell r="A516" t="str">
            <v>13259</v>
          </cell>
          <cell r="B516" t="str">
            <v>13</v>
          </cell>
          <cell r="C516" t="str">
            <v>259</v>
          </cell>
          <cell r="D516" t="str">
            <v>Stewart</v>
          </cell>
          <cell r="E516" t="str">
            <v>County</v>
          </cell>
          <cell r="F516" t="str">
            <v>GA</v>
          </cell>
          <cell r="G516">
            <v>6058</v>
          </cell>
          <cell r="H516">
            <v>1</v>
          </cell>
          <cell r="I516">
            <v>601.62313160295787</v>
          </cell>
          <cell r="J516" t="str">
            <v>TONS</v>
          </cell>
        </row>
        <row r="517">
          <cell r="A517" t="str">
            <v>13261</v>
          </cell>
          <cell r="B517" t="str">
            <v>13</v>
          </cell>
          <cell r="C517" t="str">
            <v>261</v>
          </cell>
          <cell r="D517" t="str">
            <v>Sumter</v>
          </cell>
          <cell r="E517" t="str">
            <v>County</v>
          </cell>
          <cell r="F517" t="str">
            <v>GA</v>
          </cell>
          <cell r="G517">
            <v>32819</v>
          </cell>
          <cell r="H517">
            <v>0.41783722843474819</v>
          </cell>
          <cell r="I517">
            <v>1361.8451640263058</v>
          </cell>
          <cell r="J517" t="str">
            <v>TONS</v>
          </cell>
        </row>
        <row r="518">
          <cell r="A518" t="str">
            <v>13263</v>
          </cell>
          <cell r="B518" t="str">
            <v>13</v>
          </cell>
          <cell r="C518" t="str">
            <v>263</v>
          </cell>
          <cell r="D518" t="str">
            <v>Talbot</v>
          </cell>
          <cell r="E518" t="str">
            <v>County</v>
          </cell>
          <cell r="F518" t="str">
            <v>GA</v>
          </cell>
          <cell r="G518">
            <v>6865</v>
          </cell>
          <cell r="H518">
            <v>0.93882010196649668</v>
          </cell>
          <cell r="I518">
            <v>640.05630293513752</v>
          </cell>
          <cell r="J518" t="str">
            <v>TONS</v>
          </cell>
        </row>
        <row r="519">
          <cell r="A519" t="str">
            <v>13265</v>
          </cell>
          <cell r="B519" t="str">
            <v>13</v>
          </cell>
          <cell r="C519" t="str">
            <v>265</v>
          </cell>
          <cell r="D519" t="str">
            <v>Taliaferro</v>
          </cell>
          <cell r="E519" t="str">
            <v>County</v>
          </cell>
          <cell r="F519" t="str">
            <v>GA</v>
          </cell>
          <cell r="G519">
            <v>1717</v>
          </cell>
          <cell r="H519">
            <v>1</v>
          </cell>
          <cell r="I519">
            <v>170.51616324897302</v>
          </cell>
          <cell r="J519" t="str">
            <v>TONS</v>
          </cell>
        </row>
        <row r="520">
          <cell r="A520" t="str">
            <v>13267</v>
          </cell>
          <cell r="B520" t="str">
            <v>13</v>
          </cell>
          <cell r="C520" t="str">
            <v>267</v>
          </cell>
          <cell r="D520" t="str">
            <v>Tattnall</v>
          </cell>
          <cell r="E520" t="str">
            <v>County</v>
          </cell>
          <cell r="F520" t="str">
            <v>GA</v>
          </cell>
          <cell r="G520">
            <v>25520</v>
          </cell>
          <cell r="H520">
            <v>0.68236677115987465</v>
          </cell>
          <cell r="I520">
            <v>1729.3933994278484</v>
          </cell>
          <cell r="J520" t="str">
            <v>TONS</v>
          </cell>
        </row>
        <row r="521">
          <cell r="A521" t="str">
            <v>13269</v>
          </cell>
          <cell r="B521" t="str">
            <v>13</v>
          </cell>
          <cell r="C521" t="str">
            <v>269</v>
          </cell>
          <cell r="D521" t="str">
            <v>Taylor</v>
          </cell>
          <cell r="E521" t="str">
            <v>County</v>
          </cell>
          <cell r="F521" t="str">
            <v>GA</v>
          </cell>
          <cell r="G521">
            <v>8906</v>
          </cell>
          <cell r="H521">
            <v>1</v>
          </cell>
          <cell r="I521">
            <v>884.45949324132425</v>
          </cell>
          <cell r="J521" t="str">
            <v>TONS</v>
          </cell>
        </row>
        <row r="522">
          <cell r="A522" t="str">
            <v>13271</v>
          </cell>
          <cell r="B522" t="str">
            <v>13</v>
          </cell>
          <cell r="C522" t="str">
            <v>271</v>
          </cell>
          <cell r="D522" t="str">
            <v>Telfair</v>
          </cell>
          <cell r="E522" t="str">
            <v>County</v>
          </cell>
          <cell r="F522" t="str">
            <v>GA</v>
          </cell>
          <cell r="G522">
            <v>16500</v>
          </cell>
          <cell r="H522">
            <v>0.4698787878787879</v>
          </cell>
          <cell r="I522">
            <v>769.95446340669048</v>
          </cell>
          <cell r="J522" t="str">
            <v>TONS</v>
          </cell>
        </row>
        <row r="523">
          <cell r="A523" t="str">
            <v>13273</v>
          </cell>
          <cell r="B523" t="str">
            <v>13</v>
          </cell>
          <cell r="C523" t="str">
            <v>273</v>
          </cell>
          <cell r="D523" t="str">
            <v>Terrell</v>
          </cell>
          <cell r="E523" t="str">
            <v>County</v>
          </cell>
          <cell r="F523" t="str">
            <v>GA</v>
          </cell>
          <cell r="G523">
            <v>9315</v>
          </cell>
          <cell r="H523">
            <v>0.52055823939881907</v>
          </cell>
          <cell r="I523">
            <v>481.5567126349855</v>
          </cell>
          <cell r="J523" t="str">
            <v>TONS</v>
          </cell>
        </row>
        <row r="524">
          <cell r="A524" t="str">
            <v>13275</v>
          </cell>
          <cell r="B524" t="str">
            <v>13</v>
          </cell>
          <cell r="C524" t="str">
            <v>275</v>
          </cell>
          <cell r="D524" t="str">
            <v>Thomas</v>
          </cell>
          <cell r="E524" t="str">
            <v>County</v>
          </cell>
          <cell r="F524" t="str">
            <v>GA</v>
          </cell>
          <cell r="G524">
            <v>44720</v>
          </cell>
          <cell r="H524">
            <v>0.46021914132379249</v>
          </cell>
          <cell r="I524">
            <v>2043.909817022198</v>
          </cell>
          <cell r="J524" t="str">
            <v>TONS</v>
          </cell>
        </row>
        <row r="525">
          <cell r="A525" t="str">
            <v>13277</v>
          </cell>
          <cell r="B525" t="str">
            <v>13</v>
          </cell>
          <cell r="C525" t="str">
            <v>277</v>
          </cell>
          <cell r="D525" t="str">
            <v>Tift</v>
          </cell>
          <cell r="E525" t="str">
            <v>County</v>
          </cell>
          <cell r="F525" t="str">
            <v>GA</v>
          </cell>
          <cell r="G525">
            <v>40118</v>
          </cell>
          <cell r="H525">
            <v>0.40782192532030509</v>
          </cell>
          <cell r="I525">
            <v>1624.8194216170341</v>
          </cell>
          <cell r="J525" t="str">
            <v>TONS</v>
          </cell>
        </row>
        <row r="526">
          <cell r="A526" t="str">
            <v>13279</v>
          </cell>
          <cell r="B526" t="str">
            <v>13</v>
          </cell>
          <cell r="C526" t="str">
            <v>279</v>
          </cell>
          <cell r="D526" t="str">
            <v>Toombs</v>
          </cell>
          <cell r="E526" t="str">
            <v>County</v>
          </cell>
          <cell r="F526" t="str">
            <v>GA</v>
          </cell>
          <cell r="G526">
            <v>27223</v>
          </cell>
          <cell r="H526">
            <v>0.510560922749146</v>
          </cell>
          <cell r="I526">
            <v>1380.3169207906092</v>
          </cell>
          <cell r="J526" t="str">
            <v>TONS</v>
          </cell>
        </row>
        <row r="527">
          <cell r="A527" t="str">
            <v>13281</v>
          </cell>
          <cell r="B527" t="str">
            <v>13</v>
          </cell>
          <cell r="C527" t="str">
            <v>281</v>
          </cell>
          <cell r="D527" t="str">
            <v>Towns</v>
          </cell>
          <cell r="E527" t="str">
            <v>County</v>
          </cell>
          <cell r="F527" t="str">
            <v>GA</v>
          </cell>
          <cell r="G527">
            <v>10471</v>
          </cell>
          <cell r="H527">
            <v>1</v>
          </cell>
          <cell r="I527">
            <v>1039.8804574140922</v>
          </cell>
          <cell r="J527" t="str">
            <v>TONS</v>
          </cell>
        </row>
        <row r="528">
          <cell r="A528" t="str">
            <v>13283</v>
          </cell>
          <cell r="B528" t="str">
            <v>13</v>
          </cell>
          <cell r="C528" t="str">
            <v>283</v>
          </cell>
          <cell r="D528" t="str">
            <v>Treutlen</v>
          </cell>
          <cell r="E528" t="str">
            <v>County</v>
          </cell>
          <cell r="F528" t="str">
            <v>GA</v>
          </cell>
          <cell r="G528">
            <v>6885</v>
          </cell>
          <cell r="H528">
            <v>0.58867102396514159</v>
          </cell>
          <cell r="I528">
            <v>402.50553852538599</v>
          </cell>
          <cell r="J528" t="str">
            <v>TONS</v>
          </cell>
        </row>
        <row r="529">
          <cell r="A529" t="str">
            <v>13285</v>
          </cell>
          <cell r="B529" t="str">
            <v>13</v>
          </cell>
          <cell r="C529" t="str">
            <v>285</v>
          </cell>
          <cell r="D529" t="str">
            <v>Troup</v>
          </cell>
          <cell r="E529" t="str">
            <v>County</v>
          </cell>
          <cell r="F529" t="str">
            <v>GA</v>
          </cell>
          <cell r="G529">
            <v>67044</v>
          </cell>
          <cell r="H529">
            <v>0.44299266153570788</v>
          </cell>
          <cell r="I529">
            <v>2949.5224510742564</v>
          </cell>
          <cell r="J529" t="str">
            <v>TONS</v>
          </cell>
        </row>
        <row r="530">
          <cell r="A530" t="str">
            <v>13287</v>
          </cell>
          <cell r="B530" t="str">
            <v>13</v>
          </cell>
          <cell r="C530" t="str">
            <v>287</v>
          </cell>
          <cell r="D530" t="str">
            <v>Turner</v>
          </cell>
          <cell r="E530" t="str">
            <v>County</v>
          </cell>
          <cell r="F530" t="str">
            <v>GA</v>
          </cell>
          <cell r="G530">
            <v>8930</v>
          </cell>
          <cell r="H530">
            <v>0.49731243001119818</v>
          </cell>
          <cell r="I530">
            <v>441.03802037780383</v>
          </cell>
          <cell r="J530" t="str">
            <v>TONS</v>
          </cell>
        </row>
        <row r="531">
          <cell r="A531" t="str">
            <v>13289</v>
          </cell>
          <cell r="B531" t="str">
            <v>13</v>
          </cell>
          <cell r="C531" t="str">
            <v>289</v>
          </cell>
          <cell r="D531" t="str">
            <v>Twiggs</v>
          </cell>
          <cell r="E531" t="str">
            <v>County</v>
          </cell>
          <cell r="F531" t="str">
            <v>GA</v>
          </cell>
          <cell r="G531">
            <v>9023</v>
          </cell>
          <cell r="H531">
            <v>1</v>
          </cell>
          <cell r="I531">
            <v>896.07882410919251</v>
          </cell>
          <cell r="J531" t="str">
            <v>TONS</v>
          </cell>
        </row>
        <row r="532">
          <cell r="A532" t="str">
            <v>13291</v>
          </cell>
          <cell r="B532" t="str">
            <v>13</v>
          </cell>
          <cell r="C532" t="str">
            <v>291</v>
          </cell>
          <cell r="D532" t="str">
            <v>Union</v>
          </cell>
          <cell r="E532" t="str">
            <v>County</v>
          </cell>
          <cell r="F532" t="str">
            <v>GA</v>
          </cell>
          <cell r="G532">
            <v>21356</v>
          </cell>
          <cell r="H532">
            <v>1</v>
          </cell>
          <cell r="I532">
            <v>2120.8754702067959</v>
          </cell>
          <cell r="J532" t="str">
            <v>TONS</v>
          </cell>
        </row>
        <row r="533">
          <cell r="A533" t="str">
            <v>13293</v>
          </cell>
          <cell r="B533" t="str">
            <v>13</v>
          </cell>
          <cell r="C533" t="str">
            <v>293</v>
          </cell>
          <cell r="D533" t="str">
            <v>Upson</v>
          </cell>
          <cell r="E533" t="str">
            <v>County</v>
          </cell>
          <cell r="F533" t="str">
            <v>GA</v>
          </cell>
          <cell r="G533">
            <v>27153</v>
          </cell>
          <cell r="H533">
            <v>0.46908260597355728</v>
          </cell>
          <cell r="I533">
            <v>1264.9180962738319</v>
          </cell>
          <cell r="J533" t="str">
            <v>TONS</v>
          </cell>
        </row>
        <row r="534">
          <cell r="A534" t="str">
            <v>13295</v>
          </cell>
          <cell r="B534" t="str">
            <v>13</v>
          </cell>
          <cell r="C534" t="str">
            <v>295</v>
          </cell>
          <cell r="D534" t="str">
            <v>Walker</v>
          </cell>
          <cell r="E534" t="str">
            <v>County</v>
          </cell>
          <cell r="F534" t="str">
            <v>GA</v>
          </cell>
          <cell r="G534">
            <v>68756</v>
          </cell>
          <cell r="H534">
            <v>0.43853627319797545</v>
          </cell>
          <cell r="I534">
            <v>2994.4108062219188</v>
          </cell>
          <cell r="J534" t="str">
            <v>TONS</v>
          </cell>
        </row>
        <row r="535">
          <cell r="A535" t="str">
            <v>13297</v>
          </cell>
          <cell r="B535" t="str">
            <v>13</v>
          </cell>
          <cell r="C535" t="str">
            <v>297</v>
          </cell>
          <cell r="D535" t="str">
            <v>Walton</v>
          </cell>
          <cell r="E535" t="str">
            <v>County</v>
          </cell>
          <cell r="F535" t="str">
            <v>GA</v>
          </cell>
          <cell r="G535">
            <v>83768</v>
          </cell>
          <cell r="H535">
            <v>0.42658294336739566</v>
          </cell>
          <cell r="I535">
            <v>3548.7621301914978</v>
          </cell>
          <cell r="J535" t="str">
            <v>TONS</v>
          </cell>
        </row>
        <row r="536">
          <cell r="A536" t="str">
            <v>13299</v>
          </cell>
          <cell r="B536" t="str">
            <v>13</v>
          </cell>
          <cell r="C536" t="str">
            <v>299</v>
          </cell>
          <cell r="D536" t="str">
            <v>Ware</v>
          </cell>
          <cell r="E536" t="str">
            <v>County</v>
          </cell>
          <cell r="F536" t="str">
            <v>GA</v>
          </cell>
          <cell r="G536">
            <v>36312</v>
          </cell>
          <cell r="H536">
            <v>0.29442057721965192</v>
          </cell>
          <cell r="I536">
            <v>1061.7287718664943</v>
          </cell>
          <cell r="J536" t="str">
            <v>TONS</v>
          </cell>
        </row>
        <row r="537">
          <cell r="A537" t="str">
            <v>13301</v>
          </cell>
          <cell r="B537" t="str">
            <v>13</v>
          </cell>
          <cell r="C537" t="str">
            <v>301</v>
          </cell>
          <cell r="D537" t="str">
            <v>Warren</v>
          </cell>
          <cell r="E537" t="str">
            <v>County</v>
          </cell>
          <cell r="F537" t="str">
            <v>GA</v>
          </cell>
          <cell r="G537">
            <v>5834</v>
          </cell>
          <cell r="H537">
            <v>1</v>
          </cell>
          <cell r="I537">
            <v>579.37757506960315</v>
          </cell>
          <cell r="J537" t="str">
            <v>TONS</v>
          </cell>
        </row>
        <row r="538">
          <cell r="A538" t="str">
            <v>13303</v>
          </cell>
          <cell r="B538" t="str">
            <v>13</v>
          </cell>
          <cell r="C538" t="str">
            <v>303</v>
          </cell>
          <cell r="D538" t="str">
            <v>Washington</v>
          </cell>
          <cell r="E538" t="str">
            <v>County</v>
          </cell>
          <cell r="F538" t="str">
            <v>GA</v>
          </cell>
          <cell r="G538">
            <v>21187</v>
          </cell>
          <cell r="H538">
            <v>0.6560154811912966</v>
          </cell>
          <cell r="I538">
            <v>1380.3169207906092</v>
          </cell>
          <cell r="J538" t="str">
            <v>TONS</v>
          </cell>
        </row>
        <row r="539">
          <cell r="A539" t="str">
            <v>13305</v>
          </cell>
          <cell r="B539" t="str">
            <v>13</v>
          </cell>
          <cell r="C539" t="str">
            <v>305</v>
          </cell>
          <cell r="D539" t="str">
            <v>Wayne</v>
          </cell>
          <cell r="E539" t="str">
            <v>County</v>
          </cell>
          <cell r="F539" t="str">
            <v>GA</v>
          </cell>
          <cell r="G539">
            <v>30099</v>
          </cell>
          <cell r="H539">
            <v>0.57938801953553276</v>
          </cell>
          <cell r="I539">
            <v>1731.8761624338033</v>
          </cell>
          <cell r="J539" t="str">
            <v>TONS</v>
          </cell>
        </row>
        <row r="540">
          <cell r="A540" t="str">
            <v>13307</v>
          </cell>
          <cell r="B540" t="str">
            <v>13</v>
          </cell>
          <cell r="C540" t="str">
            <v>307</v>
          </cell>
          <cell r="D540" t="str">
            <v>Webster</v>
          </cell>
          <cell r="E540" t="str">
            <v>County</v>
          </cell>
          <cell r="F540" t="str">
            <v>GA</v>
          </cell>
          <cell r="G540">
            <v>2799</v>
          </cell>
          <cell r="H540">
            <v>1</v>
          </cell>
          <cell r="I540">
            <v>277.97014614669507</v>
          </cell>
          <cell r="J540" t="str">
            <v>TONS</v>
          </cell>
        </row>
        <row r="541">
          <cell r="A541" t="str">
            <v>13309</v>
          </cell>
          <cell r="B541" t="str">
            <v>13</v>
          </cell>
          <cell r="C541" t="str">
            <v>309</v>
          </cell>
          <cell r="D541" t="str">
            <v>Wheeler</v>
          </cell>
          <cell r="E541" t="str">
            <v>County</v>
          </cell>
          <cell r="F541" t="str">
            <v>GA</v>
          </cell>
          <cell r="G541">
            <v>7421</v>
          </cell>
          <cell r="H541">
            <v>1</v>
          </cell>
          <cell r="I541">
            <v>736.98337068761145</v>
          </cell>
          <cell r="J541" t="str">
            <v>TONS</v>
          </cell>
        </row>
        <row r="542">
          <cell r="A542" t="str">
            <v>13311</v>
          </cell>
          <cell r="B542" t="str">
            <v>13</v>
          </cell>
          <cell r="C542" t="str">
            <v>311</v>
          </cell>
          <cell r="D542" t="str">
            <v>White</v>
          </cell>
          <cell r="E542" t="str">
            <v>County</v>
          </cell>
          <cell r="F542" t="str">
            <v>GA</v>
          </cell>
          <cell r="G542">
            <v>27144</v>
          </cell>
          <cell r="H542">
            <v>0.83793840259357499</v>
          </cell>
          <cell r="I542">
            <v>2258.8177828176417</v>
          </cell>
          <cell r="J542" t="str">
            <v>TONS</v>
          </cell>
        </row>
        <row r="543">
          <cell r="A543" t="str">
            <v>13313</v>
          </cell>
          <cell r="B543" t="str">
            <v>13</v>
          </cell>
          <cell r="C543" t="str">
            <v>313</v>
          </cell>
          <cell r="D543" t="str">
            <v>Whitfield</v>
          </cell>
          <cell r="E543" t="str">
            <v>County</v>
          </cell>
          <cell r="F543" t="str">
            <v>GA</v>
          </cell>
          <cell r="G543">
            <v>102599</v>
          </cell>
          <cell r="H543">
            <v>0.29077281454984943</v>
          </cell>
          <cell r="I543">
            <v>2962.7307502659364</v>
          </cell>
          <cell r="J543" t="str">
            <v>TONS</v>
          </cell>
        </row>
        <row r="544">
          <cell r="A544" t="str">
            <v>13315</v>
          </cell>
          <cell r="B544" t="str">
            <v>13</v>
          </cell>
          <cell r="C544" t="str">
            <v>315</v>
          </cell>
          <cell r="D544" t="str">
            <v>Wilcox</v>
          </cell>
          <cell r="E544" t="str">
            <v>County</v>
          </cell>
          <cell r="F544" t="str">
            <v>GA</v>
          </cell>
          <cell r="G544">
            <v>9255</v>
          </cell>
          <cell r="H544">
            <v>1</v>
          </cell>
          <cell r="I544">
            <v>919.11886480445276</v>
          </cell>
          <cell r="J544" t="str">
            <v>TONS</v>
          </cell>
        </row>
        <row r="545">
          <cell r="A545" t="str">
            <v>13317</v>
          </cell>
          <cell r="B545" t="str">
            <v>13</v>
          </cell>
          <cell r="C545" t="str">
            <v>317</v>
          </cell>
          <cell r="D545" t="str">
            <v>Wilkes</v>
          </cell>
          <cell r="E545" t="str">
            <v>County</v>
          </cell>
          <cell r="F545" t="str">
            <v>GA</v>
          </cell>
          <cell r="G545">
            <v>10593</v>
          </cell>
          <cell r="H545">
            <v>0.67365241197016901</v>
          </cell>
          <cell r="I545">
            <v>708.67987241972719</v>
          </cell>
          <cell r="J545" t="str">
            <v>TONS</v>
          </cell>
        </row>
        <row r="546">
          <cell r="A546" t="str">
            <v>13319</v>
          </cell>
          <cell r="B546" t="str">
            <v>13</v>
          </cell>
          <cell r="C546" t="str">
            <v>319</v>
          </cell>
          <cell r="D546" t="str">
            <v>Wilkinson</v>
          </cell>
          <cell r="E546" t="str">
            <v>County</v>
          </cell>
          <cell r="F546" t="str">
            <v>GA</v>
          </cell>
          <cell r="G546">
            <v>9563</v>
          </cell>
          <cell r="H546">
            <v>1</v>
          </cell>
          <cell r="I546">
            <v>949.70650503781553</v>
          </cell>
          <cell r="J546" t="str">
            <v>TONS</v>
          </cell>
        </row>
        <row r="547">
          <cell r="A547" t="str">
            <v>13321</v>
          </cell>
          <cell r="B547" t="str">
            <v>13</v>
          </cell>
          <cell r="C547" t="str">
            <v>321</v>
          </cell>
          <cell r="D547" t="str">
            <v>Worth</v>
          </cell>
          <cell r="E547" t="str">
            <v>County</v>
          </cell>
          <cell r="F547" t="str">
            <v>GA</v>
          </cell>
          <cell r="G547">
            <v>21679</v>
          </cell>
          <cell r="H547">
            <v>0.69163706813044878</v>
          </cell>
          <cell r="I547">
            <v>1489.061940451428</v>
          </cell>
          <cell r="J547" t="str">
            <v>TONS</v>
          </cell>
        </row>
        <row r="548">
          <cell r="A548" t="str">
            <v>15001</v>
          </cell>
          <cell r="B548" t="str">
            <v>15</v>
          </cell>
          <cell r="C548" t="str">
            <v>001</v>
          </cell>
          <cell r="D548" t="str">
            <v>Hawaii</v>
          </cell>
          <cell r="E548" t="str">
            <v>County</v>
          </cell>
          <cell r="F548" t="str">
            <v>HI</v>
          </cell>
          <cell r="G548">
            <v>185079</v>
          </cell>
          <cell r="H548">
            <v>0.37990803926971728</v>
          </cell>
          <cell r="I548">
            <v>6982.8206095078858</v>
          </cell>
          <cell r="J548" t="str">
            <v>TONS</v>
          </cell>
        </row>
        <row r="549">
          <cell r="A549" t="str">
            <v>15003</v>
          </cell>
          <cell r="B549" t="str">
            <v>15</v>
          </cell>
          <cell r="C549" t="str">
            <v>003</v>
          </cell>
          <cell r="D549" t="str">
            <v>Honolulu</v>
          </cell>
          <cell r="E549" t="str">
            <v>County</v>
          </cell>
          <cell r="F549" t="str">
            <v>HI</v>
          </cell>
          <cell r="G549">
            <v>953207</v>
          </cell>
          <cell r="H549">
            <v>8.62876583994872E-3</v>
          </cell>
          <cell r="I549">
            <v>0</v>
          </cell>
          <cell r="J549" t="str">
            <v>TONS</v>
          </cell>
        </row>
        <row r="550">
          <cell r="A550" t="str">
            <v>15005</v>
          </cell>
          <cell r="B550" t="str">
            <v>15</v>
          </cell>
          <cell r="C550" t="str">
            <v>005</v>
          </cell>
          <cell r="D550" t="str">
            <v>Kalawao</v>
          </cell>
          <cell r="E550" t="str">
            <v>County</v>
          </cell>
          <cell r="F550" t="str">
            <v>HI</v>
          </cell>
          <cell r="G550">
            <v>90</v>
          </cell>
          <cell r="H550">
            <v>1</v>
          </cell>
          <cell r="I550">
            <v>8.9379468214371407</v>
          </cell>
          <cell r="J550" t="str">
            <v>TONS</v>
          </cell>
        </row>
        <row r="551">
          <cell r="A551" t="str">
            <v>15007</v>
          </cell>
          <cell r="B551" t="str">
            <v>15</v>
          </cell>
          <cell r="C551" t="str">
            <v>007</v>
          </cell>
          <cell r="D551" t="str">
            <v>Kauai</v>
          </cell>
          <cell r="E551" t="str">
            <v>County</v>
          </cell>
          <cell r="F551" t="str">
            <v>HI</v>
          </cell>
          <cell r="G551">
            <v>67091</v>
          </cell>
          <cell r="H551">
            <v>0.12860145175955046</v>
          </cell>
          <cell r="I551">
            <v>0</v>
          </cell>
          <cell r="J551" t="str">
            <v>TONS</v>
          </cell>
        </row>
        <row r="552">
          <cell r="A552" t="str">
            <v>15009</v>
          </cell>
          <cell r="B552" t="str">
            <v>15</v>
          </cell>
          <cell r="C552" t="str">
            <v>009</v>
          </cell>
          <cell r="D552" t="str">
            <v>Maui</v>
          </cell>
          <cell r="E552" t="str">
            <v>County</v>
          </cell>
          <cell r="F552" t="str">
            <v>HI</v>
          </cell>
          <cell r="G552">
            <v>154834</v>
          </cell>
          <cell r="H552">
            <v>0.14567859772401409</v>
          </cell>
          <cell r="I552">
            <v>0</v>
          </cell>
          <cell r="J552" t="str">
            <v>TONS</v>
          </cell>
        </row>
        <row r="553">
          <cell r="A553" t="str">
            <v>16001</v>
          </cell>
          <cell r="B553" t="str">
            <v>16</v>
          </cell>
          <cell r="C553" t="str">
            <v>001</v>
          </cell>
          <cell r="D553" t="str">
            <v>Ada</v>
          </cell>
          <cell r="E553" t="str">
            <v>County</v>
          </cell>
          <cell r="F553" t="str">
            <v>ID</v>
          </cell>
          <cell r="G553">
            <v>392365</v>
          </cell>
          <cell r="H553">
            <v>5.4722006295158845E-2</v>
          </cell>
          <cell r="I553">
            <v>0</v>
          </cell>
          <cell r="J553" t="str">
            <v>TONS</v>
          </cell>
        </row>
        <row r="554">
          <cell r="A554" t="str">
            <v>16003</v>
          </cell>
          <cell r="B554" t="str">
            <v>16</v>
          </cell>
          <cell r="C554" t="str">
            <v>003</v>
          </cell>
          <cell r="D554" t="str">
            <v>Adams</v>
          </cell>
          <cell r="E554" t="str">
            <v>County</v>
          </cell>
          <cell r="F554" t="str">
            <v>ID</v>
          </cell>
          <cell r="G554">
            <v>3976</v>
          </cell>
          <cell r="H554">
            <v>1</v>
          </cell>
          <cell r="I554">
            <v>394.85862846704532</v>
          </cell>
          <cell r="J554" t="str">
            <v>TONS</v>
          </cell>
        </row>
        <row r="555">
          <cell r="A555" t="str">
            <v>16005</v>
          </cell>
          <cell r="B555" t="str">
            <v>16</v>
          </cell>
          <cell r="C555" t="str">
            <v>005</v>
          </cell>
          <cell r="D555" t="str">
            <v>Bannock</v>
          </cell>
          <cell r="E555" t="str">
            <v>County</v>
          </cell>
          <cell r="F555" t="str">
            <v>ID</v>
          </cell>
          <cell r="G555">
            <v>82839</v>
          </cell>
          <cell r="H555">
            <v>0.15729306244643224</v>
          </cell>
          <cell r="I555">
            <v>0</v>
          </cell>
          <cell r="J555" t="str">
            <v>TONS</v>
          </cell>
        </row>
        <row r="556">
          <cell r="A556" t="str">
            <v>16007</v>
          </cell>
          <cell r="B556" t="str">
            <v>16</v>
          </cell>
          <cell r="C556" t="str">
            <v>007</v>
          </cell>
          <cell r="D556" t="str">
            <v>Bear Lake</v>
          </cell>
          <cell r="E556" t="str">
            <v>County</v>
          </cell>
          <cell r="F556" t="str">
            <v>ID</v>
          </cell>
          <cell r="G556">
            <v>5986</v>
          </cell>
          <cell r="H556">
            <v>1</v>
          </cell>
          <cell r="I556">
            <v>594.47277414580822</v>
          </cell>
          <cell r="J556" t="str">
            <v>TONS</v>
          </cell>
        </row>
        <row r="557">
          <cell r="A557" t="str">
            <v>16009</v>
          </cell>
          <cell r="B557" t="str">
            <v>16</v>
          </cell>
          <cell r="C557" t="str">
            <v>009</v>
          </cell>
          <cell r="D557" t="str">
            <v>Benewah</v>
          </cell>
          <cell r="E557" t="str">
            <v>County</v>
          </cell>
          <cell r="F557" t="str">
            <v>ID</v>
          </cell>
          <cell r="G557">
            <v>9285</v>
          </cell>
          <cell r="H557">
            <v>0.71911685514270329</v>
          </cell>
          <cell r="I557">
            <v>663.09634363039766</v>
          </cell>
          <cell r="J557" t="str">
            <v>TONS</v>
          </cell>
        </row>
        <row r="558">
          <cell r="A558" t="str">
            <v>16011</v>
          </cell>
          <cell r="B558" t="str">
            <v>16</v>
          </cell>
          <cell r="C558" t="str">
            <v>011</v>
          </cell>
          <cell r="D558" t="str">
            <v>Bingham</v>
          </cell>
          <cell r="E558" t="str">
            <v>County</v>
          </cell>
          <cell r="F558" t="str">
            <v>ID</v>
          </cell>
          <cell r="G558">
            <v>45607</v>
          </cell>
          <cell r="H558">
            <v>0.56030872453789993</v>
          </cell>
          <cell r="I558">
            <v>2537.7810341667196</v>
          </cell>
          <cell r="J558" t="str">
            <v>TONS</v>
          </cell>
        </row>
        <row r="559">
          <cell r="A559" t="str">
            <v>16013</v>
          </cell>
          <cell r="B559" t="str">
            <v>16</v>
          </cell>
          <cell r="C559" t="str">
            <v>013</v>
          </cell>
          <cell r="D559" t="str">
            <v>Blaine</v>
          </cell>
          <cell r="E559" t="str">
            <v>County</v>
          </cell>
          <cell r="F559" t="str">
            <v>ID</v>
          </cell>
          <cell r="G559">
            <v>21376</v>
          </cell>
          <cell r="H559">
            <v>0.32765718562874252</v>
          </cell>
          <cell r="I559">
            <v>695.57088374828595</v>
          </cell>
          <cell r="J559" t="str">
            <v>TONS</v>
          </cell>
        </row>
        <row r="560">
          <cell r="A560" t="str">
            <v>16015</v>
          </cell>
          <cell r="B560" t="str">
            <v>16</v>
          </cell>
          <cell r="C560" t="str">
            <v>015</v>
          </cell>
          <cell r="D560" t="str">
            <v>Boise</v>
          </cell>
          <cell r="E560" t="str">
            <v>County</v>
          </cell>
          <cell r="F560" t="str">
            <v>ID</v>
          </cell>
          <cell r="G560">
            <v>7028</v>
          </cell>
          <cell r="H560">
            <v>1</v>
          </cell>
          <cell r="I560">
            <v>697.95433623400265</v>
          </cell>
          <cell r="J560" t="str">
            <v>TONS</v>
          </cell>
        </row>
        <row r="561">
          <cell r="A561" t="str">
            <v>16017</v>
          </cell>
          <cell r="B561" t="str">
            <v>16</v>
          </cell>
          <cell r="C561" t="str">
            <v>017</v>
          </cell>
          <cell r="D561" t="str">
            <v>Bonner</v>
          </cell>
          <cell r="E561" t="str">
            <v>County</v>
          </cell>
          <cell r="F561" t="str">
            <v>ID</v>
          </cell>
          <cell r="G561">
            <v>40877</v>
          </cell>
          <cell r="H561">
            <v>0.72446608117034028</v>
          </cell>
          <cell r="I561">
            <v>2940.9817463337718</v>
          </cell>
          <cell r="J561" t="str">
            <v>TONS</v>
          </cell>
        </row>
        <row r="562">
          <cell r="A562" t="str">
            <v>16019</v>
          </cell>
          <cell r="B562" t="str">
            <v>16</v>
          </cell>
          <cell r="C562" t="str">
            <v>019</v>
          </cell>
          <cell r="D562" t="str">
            <v>Bonneville</v>
          </cell>
          <cell r="E562" t="str">
            <v>County</v>
          </cell>
          <cell r="F562" t="str">
            <v>ID</v>
          </cell>
          <cell r="G562">
            <v>104234</v>
          </cell>
          <cell r="H562">
            <v>0.12951628067617094</v>
          </cell>
          <cell r="I562">
            <v>0</v>
          </cell>
          <cell r="J562" t="str">
            <v>TONS</v>
          </cell>
        </row>
        <row r="563">
          <cell r="A563" t="str">
            <v>16021</v>
          </cell>
          <cell r="B563" t="str">
            <v>16</v>
          </cell>
          <cell r="C563" t="str">
            <v>021</v>
          </cell>
          <cell r="D563" t="str">
            <v>Boundary</v>
          </cell>
          <cell r="E563" t="str">
            <v>County</v>
          </cell>
          <cell r="F563" t="str">
            <v>ID</v>
          </cell>
          <cell r="G563">
            <v>10972</v>
          </cell>
          <cell r="H563">
            <v>0.76184834123222744</v>
          </cell>
          <cell r="I563">
            <v>830.13663867103412</v>
          </cell>
          <cell r="J563" t="str">
            <v>TONS</v>
          </cell>
        </row>
        <row r="564">
          <cell r="A564" t="str">
            <v>16023</v>
          </cell>
          <cell r="B564" t="str">
            <v>16</v>
          </cell>
          <cell r="C564" t="str">
            <v>023</v>
          </cell>
          <cell r="D564" t="str">
            <v>Butte</v>
          </cell>
          <cell r="E564" t="str">
            <v>County</v>
          </cell>
          <cell r="F564" t="str">
            <v>ID</v>
          </cell>
          <cell r="G564">
            <v>2891</v>
          </cell>
          <cell r="H564">
            <v>1</v>
          </cell>
          <cell r="I564">
            <v>287.10671400860866</v>
          </cell>
          <cell r="J564" t="str">
            <v>TONS</v>
          </cell>
        </row>
        <row r="565">
          <cell r="A565" t="str">
            <v>16025</v>
          </cell>
          <cell r="B565" t="str">
            <v>16</v>
          </cell>
          <cell r="C565" t="str">
            <v>025</v>
          </cell>
          <cell r="D565" t="str">
            <v>Camas</v>
          </cell>
          <cell r="E565" t="str">
            <v>County</v>
          </cell>
          <cell r="F565" t="str">
            <v>ID</v>
          </cell>
          <cell r="G565">
            <v>1117</v>
          </cell>
          <cell r="H565">
            <v>1</v>
          </cell>
          <cell r="I565">
            <v>110.92985110605876</v>
          </cell>
          <cell r="J565" t="str">
            <v>TONS</v>
          </cell>
        </row>
        <row r="566">
          <cell r="A566" t="str">
            <v>16027</v>
          </cell>
          <cell r="B566" t="str">
            <v>16</v>
          </cell>
          <cell r="C566" t="str">
            <v>027</v>
          </cell>
          <cell r="D566" t="str">
            <v>Canyon</v>
          </cell>
          <cell r="E566" t="str">
            <v>County</v>
          </cell>
          <cell r="F566" t="str">
            <v>ID</v>
          </cell>
          <cell r="G566">
            <v>188923</v>
          </cell>
          <cell r="H566">
            <v>0.19867882682362656</v>
          </cell>
          <cell r="I566">
            <v>0</v>
          </cell>
          <cell r="J566" t="str">
            <v>TONS</v>
          </cell>
        </row>
        <row r="567">
          <cell r="A567" t="str">
            <v>16029</v>
          </cell>
          <cell r="B567" t="str">
            <v>16</v>
          </cell>
          <cell r="C567" t="str">
            <v>029</v>
          </cell>
          <cell r="D567" t="str">
            <v>Caribou</v>
          </cell>
          <cell r="E567" t="str">
            <v>County</v>
          </cell>
          <cell r="F567" t="str">
            <v>ID</v>
          </cell>
          <cell r="G567">
            <v>6963</v>
          </cell>
          <cell r="H567">
            <v>0.59887979319258944</v>
          </cell>
          <cell r="I567">
            <v>414.12486939325424</v>
          </cell>
          <cell r="J567" t="str">
            <v>TONS</v>
          </cell>
        </row>
        <row r="568">
          <cell r="A568" t="str">
            <v>16031</v>
          </cell>
          <cell r="B568" t="str">
            <v>16</v>
          </cell>
          <cell r="C568" t="str">
            <v>031</v>
          </cell>
          <cell r="D568" t="str">
            <v>Cassia</v>
          </cell>
          <cell r="E568" t="str">
            <v>County</v>
          </cell>
          <cell r="F568" t="str">
            <v>ID</v>
          </cell>
          <cell r="G568">
            <v>22952</v>
          </cell>
          <cell r="H568">
            <v>0.51511850819100735</v>
          </cell>
          <cell r="I568">
            <v>1174.1482807761258</v>
          </cell>
          <cell r="J568" t="str">
            <v>TONS</v>
          </cell>
        </row>
        <row r="569">
          <cell r="A569" t="str">
            <v>16033</v>
          </cell>
          <cell r="B569" t="str">
            <v>16</v>
          </cell>
          <cell r="C569" t="str">
            <v>033</v>
          </cell>
          <cell r="D569" t="str">
            <v>Clark</v>
          </cell>
          <cell r="E569" t="str">
            <v>County</v>
          </cell>
          <cell r="F569" t="str">
            <v>ID</v>
          </cell>
          <cell r="G569">
            <v>982</v>
          </cell>
          <cell r="H569">
            <v>1</v>
          </cell>
          <cell r="I569">
            <v>97.522930873903022</v>
          </cell>
          <cell r="J569" t="str">
            <v>TONS</v>
          </cell>
        </row>
        <row r="570">
          <cell r="A570" t="str">
            <v>16035</v>
          </cell>
          <cell r="B570" t="str">
            <v>16</v>
          </cell>
          <cell r="C570" t="str">
            <v>035</v>
          </cell>
          <cell r="D570" t="str">
            <v>Clearwater</v>
          </cell>
          <cell r="E570" t="str">
            <v>County</v>
          </cell>
          <cell r="F570" t="str">
            <v>ID</v>
          </cell>
          <cell r="G570">
            <v>8761</v>
          </cell>
          <cell r="H570">
            <v>0.58612030590115283</v>
          </cell>
          <cell r="I570">
            <v>509.95952142310807</v>
          </cell>
          <cell r="J570" t="str">
            <v>TONS</v>
          </cell>
        </row>
        <row r="571">
          <cell r="A571" t="str">
            <v>16037</v>
          </cell>
          <cell r="B571" t="str">
            <v>16</v>
          </cell>
          <cell r="C571" t="str">
            <v>037</v>
          </cell>
          <cell r="D571" t="str">
            <v>Custer</v>
          </cell>
          <cell r="E571" t="str">
            <v>County</v>
          </cell>
          <cell r="F571" t="str">
            <v>ID</v>
          </cell>
          <cell r="G571">
            <v>4368</v>
          </cell>
          <cell r="H571">
            <v>1</v>
          </cell>
          <cell r="I571">
            <v>433.78835240041593</v>
          </cell>
          <cell r="J571" t="str">
            <v>TONS</v>
          </cell>
        </row>
        <row r="572">
          <cell r="A572" t="str">
            <v>16039</v>
          </cell>
          <cell r="B572" t="str">
            <v>16</v>
          </cell>
          <cell r="C572" t="str">
            <v>039</v>
          </cell>
          <cell r="D572" t="str">
            <v>Elmore</v>
          </cell>
          <cell r="E572" t="str">
            <v>County</v>
          </cell>
          <cell r="F572" t="str">
            <v>ID</v>
          </cell>
          <cell r="G572">
            <v>27038</v>
          </cell>
          <cell r="H572">
            <v>0.26884384939714479</v>
          </cell>
          <cell r="I572">
            <v>721.88817161140651</v>
          </cell>
          <cell r="J572" t="str">
            <v>TONS</v>
          </cell>
        </row>
        <row r="573">
          <cell r="A573" t="str">
            <v>16041</v>
          </cell>
          <cell r="B573" t="str">
            <v>16</v>
          </cell>
          <cell r="C573" t="str">
            <v>041</v>
          </cell>
          <cell r="D573" t="str">
            <v>Franklin</v>
          </cell>
          <cell r="E573" t="str">
            <v>County</v>
          </cell>
          <cell r="F573" t="str">
            <v>ID</v>
          </cell>
          <cell r="G573">
            <v>12786</v>
          </cell>
          <cell r="H573">
            <v>0.66189582355701548</v>
          </cell>
          <cell r="I573">
            <v>840.46493277580601</v>
          </cell>
          <cell r="J573" t="str">
            <v>TONS</v>
          </cell>
        </row>
        <row r="574">
          <cell r="A574" t="str">
            <v>16043</v>
          </cell>
          <cell r="B574" t="str">
            <v>16</v>
          </cell>
          <cell r="C574" t="str">
            <v>043</v>
          </cell>
          <cell r="D574" t="str">
            <v>Fremont</v>
          </cell>
          <cell r="E574" t="str">
            <v>County</v>
          </cell>
          <cell r="F574" t="str">
            <v>ID</v>
          </cell>
          <cell r="G574">
            <v>13242</v>
          </cell>
          <cell r="H574">
            <v>0.72043497961033076</v>
          </cell>
          <cell r="I574">
            <v>947.42236307233702</v>
          </cell>
          <cell r="J574" t="str">
            <v>TONS</v>
          </cell>
        </row>
        <row r="575">
          <cell r="A575" t="str">
            <v>16045</v>
          </cell>
          <cell r="B575" t="str">
            <v>16</v>
          </cell>
          <cell r="C575" t="str">
            <v>045</v>
          </cell>
          <cell r="D575" t="str">
            <v>Gem</v>
          </cell>
          <cell r="E575" t="str">
            <v>County</v>
          </cell>
          <cell r="F575" t="str">
            <v>ID</v>
          </cell>
          <cell r="G575">
            <v>16719</v>
          </cell>
          <cell r="H575">
            <v>0.45020635205454873</v>
          </cell>
          <cell r="I575">
            <v>747.51028583285972</v>
          </cell>
          <cell r="J575" t="str">
            <v>TONS</v>
          </cell>
        </row>
        <row r="576">
          <cell r="A576" t="str">
            <v>16047</v>
          </cell>
          <cell r="B576" t="str">
            <v>16</v>
          </cell>
          <cell r="C576" t="str">
            <v>047</v>
          </cell>
          <cell r="D576" t="str">
            <v>Gooding</v>
          </cell>
          <cell r="E576" t="str">
            <v>County</v>
          </cell>
          <cell r="F576" t="str">
            <v>ID</v>
          </cell>
          <cell r="G576">
            <v>15464</v>
          </cell>
          <cell r="H576">
            <v>0.58083290222452144</v>
          </cell>
          <cell r="I576">
            <v>892.00709277942678</v>
          </cell>
          <cell r="J576" t="str">
            <v>TONS</v>
          </cell>
        </row>
        <row r="577">
          <cell r="A577" t="str">
            <v>16049</v>
          </cell>
          <cell r="B577" t="str">
            <v>16</v>
          </cell>
          <cell r="C577" t="str">
            <v>049</v>
          </cell>
          <cell r="D577" t="str">
            <v>Idaho</v>
          </cell>
          <cell r="E577" t="str">
            <v>County</v>
          </cell>
          <cell r="F577" t="str">
            <v>ID</v>
          </cell>
          <cell r="G577">
            <v>16267</v>
          </cell>
          <cell r="H577">
            <v>0.80635642712239508</v>
          </cell>
          <cell r="I577">
            <v>1302.6560939643443</v>
          </cell>
          <cell r="J577" t="str">
            <v>TONS</v>
          </cell>
        </row>
        <row r="578">
          <cell r="A578" t="str">
            <v>16051</v>
          </cell>
          <cell r="B578" t="str">
            <v>16</v>
          </cell>
          <cell r="C578" t="str">
            <v>051</v>
          </cell>
          <cell r="D578" t="str">
            <v>Jefferson</v>
          </cell>
          <cell r="E578" t="str">
            <v>County</v>
          </cell>
          <cell r="F578" t="str">
            <v>ID</v>
          </cell>
          <cell r="G578">
            <v>26140</v>
          </cell>
          <cell r="H578">
            <v>0.66610558530986996</v>
          </cell>
          <cell r="I578">
            <v>1729.1947783873725</v>
          </cell>
          <cell r="J578" t="str">
            <v>TONS</v>
          </cell>
        </row>
        <row r="579">
          <cell r="A579" t="str">
            <v>16053</v>
          </cell>
          <cell r="B579" t="str">
            <v>16</v>
          </cell>
          <cell r="C579" t="str">
            <v>053</v>
          </cell>
          <cell r="D579" t="str">
            <v>Jerome</v>
          </cell>
          <cell r="E579" t="str">
            <v>County</v>
          </cell>
          <cell r="F579" t="str">
            <v>ID</v>
          </cell>
          <cell r="G579">
            <v>22374</v>
          </cell>
          <cell r="H579">
            <v>0.51318494681326543</v>
          </cell>
          <cell r="I579">
            <v>1140.283393374903</v>
          </cell>
          <cell r="J579" t="str">
            <v>TONS</v>
          </cell>
        </row>
        <row r="580">
          <cell r="A580" t="str">
            <v>16055</v>
          </cell>
          <cell r="B580" t="str">
            <v>16</v>
          </cell>
          <cell r="C580" t="str">
            <v>055</v>
          </cell>
          <cell r="D580" t="str">
            <v>Kootenai</v>
          </cell>
          <cell r="E580" t="str">
            <v>County</v>
          </cell>
          <cell r="F580" t="str">
            <v>ID</v>
          </cell>
          <cell r="G580">
            <v>138494</v>
          </cell>
          <cell r="H580">
            <v>0.24244371597325515</v>
          </cell>
          <cell r="I580">
            <v>3334.549338037722</v>
          </cell>
          <cell r="J580" t="str">
            <v>TONS</v>
          </cell>
        </row>
        <row r="581">
          <cell r="A581" t="str">
            <v>16057</v>
          </cell>
          <cell r="B581" t="str">
            <v>16</v>
          </cell>
          <cell r="C581" t="str">
            <v>057</v>
          </cell>
          <cell r="D581" t="str">
            <v>Latah</v>
          </cell>
          <cell r="E581" t="str">
            <v>County</v>
          </cell>
          <cell r="F581" t="str">
            <v>ID</v>
          </cell>
          <cell r="G581">
            <v>37244</v>
          </cell>
          <cell r="H581">
            <v>0.34990871012780583</v>
          </cell>
          <cell r="I581">
            <v>1294.2146997440982</v>
          </cell>
          <cell r="J581" t="str">
            <v>TONS</v>
          </cell>
        </row>
        <row r="582">
          <cell r="A582" t="str">
            <v>16059</v>
          </cell>
          <cell r="B582" t="str">
            <v>16</v>
          </cell>
          <cell r="C582" t="str">
            <v>059</v>
          </cell>
          <cell r="D582" t="str">
            <v>Lemhi</v>
          </cell>
          <cell r="E582" t="str">
            <v>County</v>
          </cell>
          <cell r="F582" t="str">
            <v>ID</v>
          </cell>
          <cell r="G582">
            <v>7936</v>
          </cell>
          <cell r="H582">
            <v>0.61139112903225812</v>
          </cell>
          <cell r="I582">
            <v>481.85464419570019</v>
          </cell>
          <cell r="J582" t="str">
            <v>TONS</v>
          </cell>
        </row>
        <row r="583">
          <cell r="A583" t="str">
            <v>16061</v>
          </cell>
          <cell r="B583" t="str">
            <v>16</v>
          </cell>
          <cell r="C583" t="str">
            <v>061</v>
          </cell>
          <cell r="D583" t="str">
            <v>Lewis</v>
          </cell>
          <cell r="E583" t="str">
            <v>County</v>
          </cell>
          <cell r="F583" t="str">
            <v>ID</v>
          </cell>
          <cell r="G583">
            <v>3821</v>
          </cell>
          <cell r="H583">
            <v>1</v>
          </cell>
          <cell r="I583">
            <v>379.4654978301258</v>
          </cell>
          <cell r="J583" t="str">
            <v>TONS</v>
          </cell>
        </row>
        <row r="584">
          <cell r="A584" t="str">
            <v>16063</v>
          </cell>
          <cell r="B584" t="str">
            <v>16</v>
          </cell>
          <cell r="C584" t="str">
            <v>063</v>
          </cell>
          <cell r="D584" t="str">
            <v>Lincoln</v>
          </cell>
          <cell r="E584" t="str">
            <v>County</v>
          </cell>
          <cell r="F584" t="str">
            <v>ID</v>
          </cell>
          <cell r="G584">
            <v>5208</v>
          </cell>
          <cell r="H584">
            <v>1</v>
          </cell>
          <cell r="I584">
            <v>517.20918940049603</v>
          </cell>
          <cell r="J584" t="str">
            <v>TONS</v>
          </cell>
        </row>
        <row r="585">
          <cell r="A585" t="str">
            <v>16065</v>
          </cell>
          <cell r="B585" t="str">
            <v>16</v>
          </cell>
          <cell r="C585" t="str">
            <v>065</v>
          </cell>
          <cell r="D585" t="str">
            <v>Madison</v>
          </cell>
          <cell r="E585" t="str">
            <v>County</v>
          </cell>
          <cell r="F585" t="str">
            <v>ID</v>
          </cell>
          <cell r="G585">
            <v>37536</v>
          </cell>
          <cell r="H585">
            <v>0.28463341858482522</v>
          </cell>
          <cell r="I585">
            <v>1061.0335982248268</v>
          </cell>
          <cell r="J585" t="str">
            <v>TONS</v>
          </cell>
        </row>
        <row r="586">
          <cell r="A586" t="str">
            <v>16067</v>
          </cell>
          <cell r="B586" t="str">
            <v>16</v>
          </cell>
          <cell r="C586" t="str">
            <v>067</v>
          </cell>
          <cell r="D586" t="str">
            <v>Minidoka</v>
          </cell>
          <cell r="E586" t="str">
            <v>County</v>
          </cell>
          <cell r="F586" t="str">
            <v>ID</v>
          </cell>
          <cell r="G586">
            <v>20069</v>
          </cell>
          <cell r="H586">
            <v>0.44222432607504109</v>
          </cell>
          <cell r="I586">
            <v>881.38086711394044</v>
          </cell>
          <cell r="J586" t="str">
            <v>TONS</v>
          </cell>
        </row>
        <row r="587">
          <cell r="A587" t="str">
            <v>16069</v>
          </cell>
          <cell r="B587" t="str">
            <v>16</v>
          </cell>
          <cell r="C587" t="str">
            <v>069</v>
          </cell>
          <cell r="D587" t="str">
            <v>Nez Perce</v>
          </cell>
          <cell r="E587" t="str">
            <v>County</v>
          </cell>
          <cell r="F587" t="str">
            <v>ID</v>
          </cell>
          <cell r="G587">
            <v>39265</v>
          </cell>
          <cell r="H587">
            <v>0.19164650452056539</v>
          </cell>
          <cell r="I587">
            <v>0</v>
          </cell>
          <cell r="J587" t="str">
            <v>TONS</v>
          </cell>
        </row>
        <row r="588">
          <cell r="A588" t="str">
            <v>16071</v>
          </cell>
          <cell r="B588" t="str">
            <v>16</v>
          </cell>
          <cell r="C588" t="str">
            <v>071</v>
          </cell>
          <cell r="D588" t="str">
            <v>Oneida</v>
          </cell>
          <cell r="E588" t="str">
            <v>County</v>
          </cell>
          <cell r="F588" t="str">
            <v>ID</v>
          </cell>
          <cell r="G588">
            <v>4286</v>
          </cell>
          <cell r="H588">
            <v>1</v>
          </cell>
          <cell r="I588">
            <v>425.64488974088437</v>
          </cell>
          <cell r="J588" t="str">
            <v>TONS</v>
          </cell>
        </row>
        <row r="589">
          <cell r="A589" t="str">
            <v>16073</v>
          </cell>
          <cell r="B589" t="str">
            <v>16</v>
          </cell>
          <cell r="C589" t="str">
            <v>073</v>
          </cell>
          <cell r="D589" t="str">
            <v>Owyhee</v>
          </cell>
          <cell r="E589" t="str">
            <v>County</v>
          </cell>
          <cell r="F589" t="str">
            <v>ID</v>
          </cell>
          <cell r="G589">
            <v>11526</v>
          </cell>
          <cell r="H589">
            <v>0.77294811730001733</v>
          </cell>
          <cell r="I589">
            <v>884.75742480203894</v>
          </cell>
          <cell r="J589" t="str">
            <v>TONS</v>
          </cell>
        </row>
        <row r="590">
          <cell r="A590" t="str">
            <v>16075</v>
          </cell>
          <cell r="B590" t="str">
            <v>16</v>
          </cell>
          <cell r="C590" t="str">
            <v>075</v>
          </cell>
          <cell r="D590" t="str">
            <v>Payette</v>
          </cell>
          <cell r="E590" t="str">
            <v>County</v>
          </cell>
          <cell r="F590" t="str">
            <v>ID</v>
          </cell>
          <cell r="G590">
            <v>22623</v>
          </cell>
          <cell r="H590">
            <v>0.42668965212394466</v>
          </cell>
          <cell r="I590">
            <v>958.64445185925251</v>
          </cell>
          <cell r="J590" t="str">
            <v>TONS</v>
          </cell>
        </row>
        <row r="591">
          <cell r="A591" t="str">
            <v>16077</v>
          </cell>
          <cell r="B591" t="str">
            <v>16</v>
          </cell>
          <cell r="C591" t="str">
            <v>077</v>
          </cell>
          <cell r="D591" t="str">
            <v>Power</v>
          </cell>
          <cell r="E591" t="str">
            <v>County</v>
          </cell>
          <cell r="F591" t="str">
            <v>ID</v>
          </cell>
          <cell r="G591">
            <v>7817</v>
          </cell>
          <cell r="H591">
            <v>0.42586670078035049</v>
          </cell>
          <cell r="I591">
            <v>330.60472187293607</v>
          </cell>
          <cell r="J591" t="str">
            <v>TONS</v>
          </cell>
        </row>
        <row r="592">
          <cell r="A592" t="str">
            <v>16079</v>
          </cell>
          <cell r="B592" t="str">
            <v>16</v>
          </cell>
          <cell r="C592" t="str">
            <v>079</v>
          </cell>
          <cell r="D592" t="str">
            <v>Shoshone</v>
          </cell>
          <cell r="E592" t="str">
            <v>County</v>
          </cell>
          <cell r="F592" t="str">
            <v>ID</v>
          </cell>
          <cell r="G592">
            <v>12765</v>
          </cell>
          <cell r="H592">
            <v>0.56036036036036041</v>
          </cell>
          <cell r="I592">
            <v>710.36815126377644</v>
          </cell>
          <cell r="J592" t="str">
            <v>TONS</v>
          </cell>
        </row>
        <row r="593">
          <cell r="A593" t="str">
            <v>16081</v>
          </cell>
          <cell r="B593" t="str">
            <v>16</v>
          </cell>
          <cell r="C593" t="str">
            <v>081</v>
          </cell>
          <cell r="D593" t="str">
            <v>Teton</v>
          </cell>
          <cell r="E593" t="str">
            <v>County</v>
          </cell>
          <cell r="F593" t="str">
            <v>ID</v>
          </cell>
          <cell r="G593">
            <v>10170</v>
          </cell>
          <cell r="H593">
            <v>1</v>
          </cell>
          <cell r="I593">
            <v>1009.9879908223969</v>
          </cell>
          <cell r="J593" t="str">
            <v>TONS</v>
          </cell>
        </row>
        <row r="594">
          <cell r="A594" t="str">
            <v>16083</v>
          </cell>
          <cell r="B594" t="str">
            <v>16</v>
          </cell>
          <cell r="C594" t="str">
            <v>083</v>
          </cell>
          <cell r="D594" t="str">
            <v>Twin Falls</v>
          </cell>
          <cell r="E594" t="str">
            <v>County</v>
          </cell>
          <cell r="F594" t="str">
            <v>ID</v>
          </cell>
          <cell r="G594">
            <v>77230</v>
          </cell>
          <cell r="H594">
            <v>0.27990418231257286</v>
          </cell>
          <cell r="I594">
            <v>2146.7955159889634</v>
          </cell>
          <cell r="J594" t="str">
            <v>TONS</v>
          </cell>
        </row>
        <row r="595">
          <cell r="A595" t="str">
            <v>16085</v>
          </cell>
          <cell r="B595" t="str">
            <v>16</v>
          </cell>
          <cell r="C595" t="str">
            <v>085</v>
          </cell>
          <cell r="D595" t="str">
            <v>Valley</v>
          </cell>
          <cell r="E595" t="str">
            <v>County</v>
          </cell>
          <cell r="F595" t="str">
            <v>ID</v>
          </cell>
          <cell r="G595">
            <v>9862</v>
          </cell>
          <cell r="H595">
            <v>1</v>
          </cell>
          <cell r="I595">
            <v>979.40035058903425</v>
          </cell>
          <cell r="J595" t="str">
            <v>TONS</v>
          </cell>
        </row>
        <row r="596">
          <cell r="A596" t="str">
            <v>16087</v>
          </cell>
          <cell r="B596" t="str">
            <v>16</v>
          </cell>
          <cell r="C596" t="str">
            <v>087</v>
          </cell>
          <cell r="D596" t="str">
            <v>Washington</v>
          </cell>
          <cell r="E596" t="str">
            <v>County</v>
          </cell>
          <cell r="F596" t="str">
            <v>ID</v>
          </cell>
          <cell r="G596">
            <v>10198</v>
          </cell>
          <cell r="H596">
            <v>0.45567758383996865</v>
          </cell>
          <cell r="I596">
            <v>461.49598754687105</v>
          </cell>
          <cell r="J596" t="str">
            <v>TONS</v>
          </cell>
        </row>
        <row r="597">
          <cell r="A597" t="str">
            <v>17001</v>
          </cell>
          <cell r="B597" t="str">
            <v>17</v>
          </cell>
          <cell r="C597" t="str">
            <v>001</v>
          </cell>
          <cell r="D597" t="str">
            <v>Adams</v>
          </cell>
          <cell r="E597" t="str">
            <v>County</v>
          </cell>
          <cell r="F597" t="str">
            <v>IL</v>
          </cell>
          <cell r="G597">
            <v>67103</v>
          </cell>
          <cell r="H597">
            <v>0.32599138637616798</v>
          </cell>
          <cell r="I597">
            <v>2172.4176302104165</v>
          </cell>
          <cell r="J597" t="str">
            <v>TONS</v>
          </cell>
        </row>
        <row r="598">
          <cell r="A598" t="str">
            <v>17003</v>
          </cell>
          <cell r="B598" t="str">
            <v>17</v>
          </cell>
          <cell r="C598" t="str">
            <v>003</v>
          </cell>
          <cell r="D598" t="str">
            <v>Alexander</v>
          </cell>
          <cell r="E598" t="str">
            <v>County</v>
          </cell>
          <cell r="F598" t="str">
            <v>IL</v>
          </cell>
          <cell r="G598">
            <v>8238</v>
          </cell>
          <cell r="H598">
            <v>0.61859674678319976</v>
          </cell>
          <cell r="I598">
            <v>506.08641113381861</v>
          </cell>
          <cell r="J598" t="str">
            <v>TONS</v>
          </cell>
        </row>
        <row r="599">
          <cell r="A599" t="str">
            <v>17005</v>
          </cell>
          <cell r="B599" t="str">
            <v>17</v>
          </cell>
          <cell r="C599" t="str">
            <v>005</v>
          </cell>
          <cell r="D599" t="str">
            <v>Bond</v>
          </cell>
          <cell r="E599" t="str">
            <v>County</v>
          </cell>
          <cell r="F599" t="str">
            <v>IL</v>
          </cell>
          <cell r="G599">
            <v>17768</v>
          </cell>
          <cell r="H599">
            <v>0.6073840612336785</v>
          </cell>
          <cell r="I599">
            <v>1071.7591344105515</v>
          </cell>
          <cell r="J599" t="str">
            <v>TONS</v>
          </cell>
        </row>
        <row r="600">
          <cell r="A600" t="str">
            <v>17007</v>
          </cell>
          <cell r="B600" t="str">
            <v>17</v>
          </cell>
          <cell r="C600" t="str">
            <v>007</v>
          </cell>
          <cell r="D600" t="str">
            <v>Boone</v>
          </cell>
          <cell r="E600" t="str">
            <v>County</v>
          </cell>
          <cell r="F600" t="str">
            <v>IL</v>
          </cell>
          <cell r="G600">
            <v>54165</v>
          </cell>
          <cell r="H600">
            <v>0.19363057324840766</v>
          </cell>
          <cell r="I600">
            <v>0</v>
          </cell>
          <cell r="J600" t="str">
            <v>TONS</v>
          </cell>
        </row>
        <row r="601">
          <cell r="A601" t="str">
            <v>17009</v>
          </cell>
          <cell r="B601" t="str">
            <v>17</v>
          </cell>
          <cell r="C601" t="str">
            <v>009</v>
          </cell>
          <cell r="D601" t="str">
            <v>Brown</v>
          </cell>
          <cell r="E601" t="str">
            <v>County</v>
          </cell>
          <cell r="F601" t="str">
            <v>IL</v>
          </cell>
          <cell r="G601">
            <v>6937</v>
          </cell>
          <cell r="H601">
            <v>0.41069626639757822</v>
          </cell>
          <cell r="I601">
            <v>282.93567215860463</v>
          </cell>
          <cell r="J601" t="str">
            <v>TONS</v>
          </cell>
        </row>
        <row r="602">
          <cell r="A602" t="str">
            <v>17011</v>
          </cell>
          <cell r="B602" t="str">
            <v>17</v>
          </cell>
          <cell r="C602" t="str">
            <v>011</v>
          </cell>
          <cell r="D602" t="str">
            <v>Bureau</v>
          </cell>
          <cell r="E602" t="str">
            <v>County</v>
          </cell>
          <cell r="F602" t="str">
            <v>IL</v>
          </cell>
          <cell r="G602">
            <v>34978</v>
          </cell>
          <cell r="H602">
            <v>0.57390359654640055</v>
          </cell>
          <cell r="I602">
            <v>1993.5593832614352</v>
          </cell>
          <cell r="J602" t="str">
            <v>TONS</v>
          </cell>
        </row>
        <row r="603">
          <cell r="A603" t="str">
            <v>17013</v>
          </cell>
          <cell r="B603" t="str">
            <v>17</v>
          </cell>
          <cell r="C603" t="str">
            <v>013</v>
          </cell>
          <cell r="D603" t="str">
            <v>Calhoun</v>
          </cell>
          <cell r="E603" t="str">
            <v>County</v>
          </cell>
          <cell r="F603" t="str">
            <v>IL</v>
          </cell>
          <cell r="G603">
            <v>5089</v>
          </cell>
          <cell r="H603">
            <v>1</v>
          </cell>
          <cell r="I603">
            <v>505.39123749215122</v>
          </cell>
          <cell r="J603" t="str">
            <v>TONS</v>
          </cell>
        </row>
        <row r="604">
          <cell r="A604" t="str">
            <v>17015</v>
          </cell>
          <cell r="B604" t="str">
            <v>17</v>
          </cell>
          <cell r="C604" t="str">
            <v>015</v>
          </cell>
          <cell r="D604" t="str">
            <v>Carroll</v>
          </cell>
          <cell r="E604" t="str">
            <v>County</v>
          </cell>
          <cell r="F604" t="str">
            <v>IL</v>
          </cell>
          <cell r="G604">
            <v>15387</v>
          </cell>
          <cell r="H604">
            <v>0.81874309482030283</v>
          </cell>
          <cell r="I604">
            <v>1251.1139339607234</v>
          </cell>
          <cell r="J604" t="str">
            <v>TONS</v>
          </cell>
        </row>
        <row r="605">
          <cell r="A605" t="str">
            <v>17017</v>
          </cell>
          <cell r="B605" t="str">
            <v>17</v>
          </cell>
          <cell r="C605" t="str">
            <v>017</v>
          </cell>
          <cell r="D605" t="str">
            <v>Cass</v>
          </cell>
          <cell r="E605" t="str">
            <v>County</v>
          </cell>
          <cell r="F605" t="str">
            <v>IL</v>
          </cell>
          <cell r="G605">
            <v>13642</v>
          </cell>
          <cell r="H605">
            <v>0.52133118311098081</v>
          </cell>
          <cell r="I605">
            <v>706.2964199340106</v>
          </cell>
          <cell r="J605" t="str">
            <v>TONS</v>
          </cell>
        </row>
        <row r="606">
          <cell r="A606" t="str">
            <v>17019</v>
          </cell>
          <cell r="B606" t="str">
            <v>17</v>
          </cell>
          <cell r="C606" t="str">
            <v>019</v>
          </cell>
          <cell r="D606" t="str">
            <v>Champaign</v>
          </cell>
          <cell r="E606" t="str">
            <v>County</v>
          </cell>
          <cell r="F606" t="str">
            <v>IL</v>
          </cell>
          <cell r="G606">
            <v>201081</v>
          </cell>
          <cell r="H606">
            <v>0.12710300824046031</v>
          </cell>
          <cell r="I606">
            <v>0</v>
          </cell>
          <cell r="J606" t="str">
            <v>TONS</v>
          </cell>
        </row>
        <row r="607">
          <cell r="A607" t="str">
            <v>17021</v>
          </cell>
          <cell r="B607" t="str">
            <v>17</v>
          </cell>
          <cell r="C607" t="str">
            <v>021</v>
          </cell>
          <cell r="D607" t="str">
            <v>Christian</v>
          </cell>
          <cell r="E607" t="str">
            <v>County</v>
          </cell>
          <cell r="F607" t="str">
            <v>IL</v>
          </cell>
          <cell r="G607">
            <v>34800</v>
          </cell>
          <cell r="H607">
            <v>0.43451149425287355</v>
          </cell>
          <cell r="I607">
            <v>1501.6743765216777</v>
          </cell>
          <cell r="J607" t="str">
            <v>TONS</v>
          </cell>
        </row>
        <row r="608">
          <cell r="A608" t="str">
            <v>17023</v>
          </cell>
          <cell r="B608" t="str">
            <v>17</v>
          </cell>
          <cell r="C608" t="str">
            <v>023</v>
          </cell>
          <cell r="D608" t="str">
            <v>Clark</v>
          </cell>
          <cell r="E608" t="str">
            <v>County</v>
          </cell>
          <cell r="F608" t="str">
            <v>IL</v>
          </cell>
          <cell r="G608">
            <v>16335</v>
          </cell>
          <cell r="H608">
            <v>0.5954086317722681</v>
          </cell>
          <cell r="I608">
            <v>965.89411983664047</v>
          </cell>
          <cell r="J608" t="str">
            <v>TONS</v>
          </cell>
        </row>
        <row r="609">
          <cell r="A609" t="str">
            <v>17025</v>
          </cell>
          <cell r="B609" t="str">
            <v>17</v>
          </cell>
          <cell r="C609" t="str">
            <v>025</v>
          </cell>
          <cell r="D609" t="str">
            <v>Clay</v>
          </cell>
          <cell r="E609" t="str">
            <v>County</v>
          </cell>
          <cell r="F609" t="str">
            <v>IL</v>
          </cell>
          <cell r="G609">
            <v>13815</v>
          </cell>
          <cell r="H609">
            <v>0.64733984799131383</v>
          </cell>
          <cell r="I609">
            <v>888.13398249013733</v>
          </cell>
          <cell r="J609" t="str">
            <v>TONS</v>
          </cell>
        </row>
        <row r="610">
          <cell r="A610" t="str">
            <v>17027</v>
          </cell>
          <cell r="B610" t="str">
            <v>17</v>
          </cell>
          <cell r="C610" t="str">
            <v>027</v>
          </cell>
          <cell r="D610" t="str">
            <v>Clinton</v>
          </cell>
          <cell r="E610" t="str">
            <v>County</v>
          </cell>
          <cell r="F610" t="str">
            <v>IL</v>
          </cell>
          <cell r="G610">
            <v>37762</v>
          </cell>
          <cell r="H610">
            <v>0.4875801069858588</v>
          </cell>
          <cell r="I610">
            <v>1828.5052986255625</v>
          </cell>
          <cell r="J610" t="str">
            <v>TONS</v>
          </cell>
        </row>
        <row r="611">
          <cell r="A611" t="str">
            <v>17029</v>
          </cell>
          <cell r="B611" t="str">
            <v>17</v>
          </cell>
          <cell r="C611" t="str">
            <v>029</v>
          </cell>
          <cell r="D611" t="str">
            <v>Coles</v>
          </cell>
          <cell r="E611" t="str">
            <v>County</v>
          </cell>
          <cell r="F611" t="str">
            <v>IL</v>
          </cell>
          <cell r="G611">
            <v>53873</v>
          </cell>
          <cell r="H611">
            <v>0.24288604681380283</v>
          </cell>
          <cell r="I611">
            <v>1299.478157316722</v>
          </cell>
          <cell r="J611" t="str">
            <v>TONS</v>
          </cell>
        </row>
        <row r="612">
          <cell r="A612" t="str">
            <v>17031</v>
          </cell>
          <cell r="B612" t="str">
            <v>17</v>
          </cell>
          <cell r="C612" t="str">
            <v>031</v>
          </cell>
          <cell r="D612" t="str">
            <v>Cook</v>
          </cell>
          <cell r="E612" t="str">
            <v>County</v>
          </cell>
          <cell r="F612" t="str">
            <v>IL</v>
          </cell>
          <cell r="G612">
            <v>5194675</v>
          </cell>
          <cell r="H612">
            <v>4.5296385240655096E-4</v>
          </cell>
          <cell r="I612">
            <v>0</v>
          </cell>
          <cell r="J612" t="str">
            <v>TONS</v>
          </cell>
        </row>
        <row r="613">
          <cell r="A613" t="str">
            <v>17033</v>
          </cell>
          <cell r="B613" t="str">
            <v>17</v>
          </cell>
          <cell r="C613" t="str">
            <v>033</v>
          </cell>
          <cell r="D613" t="str">
            <v>Crawford</v>
          </cell>
          <cell r="E613" t="str">
            <v>County</v>
          </cell>
          <cell r="F613" t="str">
            <v>IL</v>
          </cell>
          <cell r="G613">
            <v>19817</v>
          </cell>
          <cell r="H613">
            <v>0.60165514457284153</v>
          </cell>
          <cell r="I613">
            <v>1184.0793327999447</v>
          </cell>
          <cell r="J613" t="str">
            <v>TONS</v>
          </cell>
        </row>
        <row r="614">
          <cell r="A614" t="str">
            <v>17035</v>
          </cell>
          <cell r="B614" t="str">
            <v>17</v>
          </cell>
          <cell r="C614" t="str">
            <v>035</v>
          </cell>
          <cell r="D614" t="str">
            <v>Cumberland</v>
          </cell>
          <cell r="E614" t="str">
            <v>County</v>
          </cell>
          <cell r="F614" t="str">
            <v>IL</v>
          </cell>
          <cell r="G614">
            <v>11048</v>
          </cell>
          <cell r="H614">
            <v>1</v>
          </cell>
          <cell r="I614">
            <v>1097.1826275915282</v>
          </cell>
          <cell r="J614" t="str">
            <v>TONS</v>
          </cell>
        </row>
        <row r="615">
          <cell r="A615" t="str">
            <v>17037</v>
          </cell>
          <cell r="B615" t="str">
            <v>17</v>
          </cell>
          <cell r="C615" t="str">
            <v>037</v>
          </cell>
          <cell r="D615" t="str">
            <v>DeKalb</v>
          </cell>
          <cell r="E615" t="str">
            <v>County</v>
          </cell>
          <cell r="F615" t="str">
            <v>IL</v>
          </cell>
          <cell r="G615">
            <v>105160</v>
          </cell>
          <cell r="H615">
            <v>0.20305249144161278</v>
          </cell>
          <cell r="I615">
            <v>2120.5775386460809</v>
          </cell>
          <cell r="J615" t="str">
            <v>TONS</v>
          </cell>
        </row>
        <row r="616">
          <cell r="A616" t="str">
            <v>17039</v>
          </cell>
          <cell r="B616" t="str">
            <v>17</v>
          </cell>
          <cell r="C616" t="str">
            <v>039</v>
          </cell>
          <cell r="D616" t="str">
            <v>De Witt</v>
          </cell>
          <cell r="E616" t="str">
            <v>County</v>
          </cell>
          <cell r="F616" t="str">
            <v>IL</v>
          </cell>
          <cell r="G616">
            <v>16561</v>
          </cell>
          <cell r="H616">
            <v>0.48753094619890103</v>
          </cell>
          <cell r="I616">
            <v>801.83314040314986</v>
          </cell>
          <cell r="J616" t="str">
            <v>TONS</v>
          </cell>
        </row>
        <row r="617">
          <cell r="A617" t="str">
            <v>17041</v>
          </cell>
          <cell r="B617" t="str">
            <v>17</v>
          </cell>
          <cell r="C617" t="str">
            <v>041</v>
          </cell>
          <cell r="D617" t="str">
            <v>Douglas</v>
          </cell>
          <cell r="E617" t="str">
            <v>County</v>
          </cell>
          <cell r="F617" t="str">
            <v>IL</v>
          </cell>
          <cell r="G617">
            <v>19980</v>
          </cell>
          <cell r="H617">
            <v>0.61636636636636633</v>
          </cell>
          <cell r="I617">
            <v>1223.0090567333157</v>
          </cell>
          <cell r="J617" t="str">
            <v>TONS</v>
          </cell>
        </row>
        <row r="618">
          <cell r="A618" t="str">
            <v>17043</v>
          </cell>
          <cell r="B618" t="str">
            <v>17</v>
          </cell>
          <cell r="C618" t="str">
            <v>043</v>
          </cell>
          <cell r="D618" t="str">
            <v>DuPage</v>
          </cell>
          <cell r="E618" t="str">
            <v>County</v>
          </cell>
          <cell r="F618" t="str">
            <v>IL</v>
          </cell>
          <cell r="G618">
            <v>916924</v>
          </cell>
          <cell r="H618">
            <v>4.7550287701052647E-4</v>
          </cell>
          <cell r="I618">
            <v>0</v>
          </cell>
          <cell r="J618" t="str">
            <v>TONS</v>
          </cell>
        </row>
        <row r="619">
          <cell r="A619" t="str">
            <v>17045</v>
          </cell>
          <cell r="B619" t="str">
            <v>17</v>
          </cell>
          <cell r="C619" t="str">
            <v>045</v>
          </cell>
          <cell r="D619" t="str">
            <v>Edgar</v>
          </cell>
          <cell r="E619" t="str">
            <v>County</v>
          </cell>
          <cell r="F619" t="str">
            <v>IL</v>
          </cell>
          <cell r="G619">
            <v>18576</v>
          </cell>
          <cell r="H619">
            <v>0.51803402239448748</v>
          </cell>
          <cell r="I619">
            <v>955.66513625210678</v>
          </cell>
          <cell r="J619" t="str">
            <v>TONS</v>
          </cell>
        </row>
        <row r="620">
          <cell r="A620" t="str">
            <v>17047</v>
          </cell>
          <cell r="B620" t="str">
            <v>17</v>
          </cell>
          <cell r="C620" t="str">
            <v>047</v>
          </cell>
          <cell r="D620" t="str">
            <v>Edwards</v>
          </cell>
          <cell r="E620" t="str">
            <v>County</v>
          </cell>
          <cell r="F620" t="str">
            <v>IL</v>
          </cell>
          <cell r="G620">
            <v>6721</v>
          </cell>
          <cell r="H620">
            <v>1</v>
          </cell>
          <cell r="I620">
            <v>667.46600652087807</v>
          </cell>
          <cell r="J620" t="str">
            <v>TONS</v>
          </cell>
        </row>
        <row r="621">
          <cell r="A621" t="str">
            <v>17049</v>
          </cell>
          <cell r="B621" t="str">
            <v>17</v>
          </cell>
          <cell r="C621" t="str">
            <v>049</v>
          </cell>
          <cell r="D621" t="str">
            <v>Effingham</v>
          </cell>
          <cell r="E621" t="str">
            <v>County</v>
          </cell>
          <cell r="F621" t="str">
            <v>IL</v>
          </cell>
          <cell r="G621">
            <v>34242</v>
          </cell>
          <cell r="H621">
            <v>0.59698615735062199</v>
          </cell>
          <cell r="I621">
            <v>2030.1056547090893</v>
          </cell>
          <cell r="J621" t="str">
            <v>TONS</v>
          </cell>
        </row>
        <row r="622">
          <cell r="A622" t="str">
            <v>17051</v>
          </cell>
          <cell r="B622" t="str">
            <v>17</v>
          </cell>
          <cell r="C622" t="str">
            <v>051</v>
          </cell>
          <cell r="D622" t="str">
            <v>Fayette</v>
          </cell>
          <cell r="E622" t="str">
            <v>County</v>
          </cell>
          <cell r="F622" t="str">
            <v>IL</v>
          </cell>
          <cell r="G622">
            <v>22140</v>
          </cell>
          <cell r="H622">
            <v>0.66987353206865397</v>
          </cell>
          <cell r="I622">
            <v>1472.8743256526029</v>
          </cell>
          <cell r="J622" t="str">
            <v>TONS</v>
          </cell>
        </row>
        <row r="623">
          <cell r="A623" t="str">
            <v>17053</v>
          </cell>
          <cell r="B623" t="str">
            <v>17</v>
          </cell>
          <cell r="C623" t="str">
            <v>053</v>
          </cell>
          <cell r="D623" t="str">
            <v>Ford</v>
          </cell>
          <cell r="E623" t="str">
            <v>County</v>
          </cell>
          <cell r="F623" t="str">
            <v>IL</v>
          </cell>
          <cell r="G623">
            <v>14081</v>
          </cell>
          <cell r="H623">
            <v>0.41779703146083375</v>
          </cell>
          <cell r="I623">
            <v>584.24379056127452</v>
          </cell>
          <cell r="J623" t="str">
            <v>TONS</v>
          </cell>
        </row>
        <row r="624">
          <cell r="A624" t="str">
            <v>17055</v>
          </cell>
          <cell r="B624" t="str">
            <v>17</v>
          </cell>
          <cell r="C624" t="str">
            <v>055</v>
          </cell>
          <cell r="D624" t="str">
            <v>Franklin</v>
          </cell>
          <cell r="E624" t="str">
            <v>County</v>
          </cell>
          <cell r="F624" t="str">
            <v>IL</v>
          </cell>
          <cell r="G624">
            <v>39561</v>
          </cell>
          <cell r="H624">
            <v>0.48580672884911907</v>
          </cell>
          <cell r="I624">
            <v>1908.6488884577825</v>
          </cell>
          <cell r="J624" t="str">
            <v>TONS</v>
          </cell>
        </row>
        <row r="625">
          <cell r="A625" t="str">
            <v>17057</v>
          </cell>
          <cell r="B625" t="str">
            <v>17</v>
          </cell>
          <cell r="C625" t="str">
            <v>057</v>
          </cell>
          <cell r="D625" t="str">
            <v>Fulton</v>
          </cell>
          <cell r="E625" t="str">
            <v>County</v>
          </cell>
          <cell r="F625" t="str">
            <v>IL</v>
          </cell>
          <cell r="G625">
            <v>37069</v>
          </cell>
          <cell r="H625">
            <v>0.60025897650327764</v>
          </cell>
          <cell r="I625">
            <v>2209.7583858199764</v>
          </cell>
          <cell r="J625" t="str">
            <v>TONS</v>
          </cell>
        </row>
        <row r="626">
          <cell r="A626" t="str">
            <v>17059</v>
          </cell>
          <cell r="B626" t="str">
            <v>17</v>
          </cell>
          <cell r="C626" t="str">
            <v>059</v>
          </cell>
          <cell r="D626" t="str">
            <v>Gallatin</v>
          </cell>
          <cell r="E626" t="str">
            <v>County</v>
          </cell>
          <cell r="F626" t="str">
            <v>IL</v>
          </cell>
          <cell r="G626">
            <v>5589</v>
          </cell>
          <cell r="H626">
            <v>1</v>
          </cell>
          <cell r="I626">
            <v>555.04649761124642</v>
          </cell>
          <cell r="J626" t="str">
            <v>TONS</v>
          </cell>
        </row>
        <row r="627">
          <cell r="A627" t="str">
            <v>17061</v>
          </cell>
          <cell r="B627" t="str">
            <v>17</v>
          </cell>
          <cell r="C627" t="str">
            <v>061</v>
          </cell>
          <cell r="D627" t="str">
            <v>Greene</v>
          </cell>
          <cell r="E627" t="str">
            <v>County</v>
          </cell>
          <cell r="F627" t="str">
            <v>IL</v>
          </cell>
          <cell r="G627">
            <v>13886</v>
          </cell>
          <cell r="H627">
            <v>0.7084833645398243</v>
          </cell>
          <cell r="I627">
            <v>977.01689810331789</v>
          </cell>
          <cell r="J627" t="str">
            <v>TONS</v>
          </cell>
        </row>
        <row r="628">
          <cell r="A628" t="str">
            <v>17063</v>
          </cell>
          <cell r="B628" t="str">
            <v>17</v>
          </cell>
          <cell r="C628" t="str">
            <v>063</v>
          </cell>
          <cell r="D628" t="str">
            <v>Grundy</v>
          </cell>
          <cell r="E628" t="str">
            <v>County</v>
          </cell>
          <cell r="F628" t="str">
            <v>IL</v>
          </cell>
          <cell r="G628">
            <v>50063</v>
          </cell>
          <cell r="H628">
            <v>0.24375287138205862</v>
          </cell>
          <cell r="I628">
            <v>1211.8862784666383</v>
          </cell>
          <cell r="J628" t="str">
            <v>TONS</v>
          </cell>
        </row>
        <row r="629">
          <cell r="A629" t="str">
            <v>17065</v>
          </cell>
          <cell r="B629" t="str">
            <v>17</v>
          </cell>
          <cell r="C629" t="str">
            <v>065</v>
          </cell>
          <cell r="D629" t="str">
            <v>Hamilton</v>
          </cell>
          <cell r="E629" t="str">
            <v>County</v>
          </cell>
          <cell r="F629" t="str">
            <v>IL</v>
          </cell>
          <cell r="G629">
            <v>8457</v>
          </cell>
          <cell r="H629">
            <v>0.68097434078278352</v>
          </cell>
          <cell r="I629">
            <v>571.92928605173893</v>
          </cell>
          <cell r="J629" t="str">
            <v>TONS</v>
          </cell>
        </row>
        <row r="630">
          <cell r="A630" t="str">
            <v>17067</v>
          </cell>
          <cell r="B630" t="str">
            <v>17</v>
          </cell>
          <cell r="C630" t="str">
            <v>067</v>
          </cell>
          <cell r="D630" t="str">
            <v>Hancock</v>
          </cell>
          <cell r="E630" t="str">
            <v>County</v>
          </cell>
          <cell r="F630" t="str">
            <v>IL</v>
          </cell>
          <cell r="G630">
            <v>19104</v>
          </cell>
          <cell r="H630">
            <v>0.70974664991624792</v>
          </cell>
          <cell r="I630">
            <v>1346.5513439096246</v>
          </cell>
          <cell r="J630" t="str">
            <v>TONS</v>
          </cell>
        </row>
        <row r="631">
          <cell r="A631" t="str">
            <v>17069</v>
          </cell>
          <cell r="B631" t="str">
            <v>17</v>
          </cell>
          <cell r="C631" t="str">
            <v>069</v>
          </cell>
          <cell r="D631" t="str">
            <v>Hardin</v>
          </cell>
          <cell r="E631" t="str">
            <v>County</v>
          </cell>
          <cell r="F631" t="str">
            <v>IL</v>
          </cell>
          <cell r="G631">
            <v>4320</v>
          </cell>
          <cell r="H631">
            <v>1</v>
          </cell>
          <cell r="I631">
            <v>429.02144742898281</v>
          </cell>
          <cell r="J631" t="str">
            <v>TONS</v>
          </cell>
        </row>
        <row r="632">
          <cell r="A632" t="str">
            <v>17071</v>
          </cell>
          <cell r="B632" t="str">
            <v>17</v>
          </cell>
          <cell r="C632" t="str">
            <v>071</v>
          </cell>
          <cell r="D632" t="str">
            <v>Henderson</v>
          </cell>
          <cell r="E632" t="str">
            <v>County</v>
          </cell>
          <cell r="F632" t="str">
            <v>IL</v>
          </cell>
          <cell r="G632">
            <v>7331</v>
          </cell>
          <cell r="H632">
            <v>0.99658982403492025</v>
          </cell>
          <cell r="I632">
            <v>725.56266086021947</v>
          </cell>
          <cell r="J632" t="str">
            <v>TONS</v>
          </cell>
        </row>
        <row r="633">
          <cell r="A633" t="str">
            <v>17073</v>
          </cell>
          <cell r="B633" t="str">
            <v>17</v>
          </cell>
          <cell r="C633" t="str">
            <v>073</v>
          </cell>
          <cell r="D633" t="str">
            <v>Henry</v>
          </cell>
          <cell r="E633" t="str">
            <v>County</v>
          </cell>
          <cell r="F633" t="str">
            <v>IL</v>
          </cell>
          <cell r="G633">
            <v>50486</v>
          </cell>
          <cell r="H633">
            <v>0.50275323852157039</v>
          </cell>
          <cell r="I633">
            <v>2520.6996246857507</v>
          </cell>
          <cell r="J633" t="str">
            <v>TONS</v>
          </cell>
        </row>
        <row r="634">
          <cell r="A634" t="str">
            <v>17075</v>
          </cell>
          <cell r="B634" t="str">
            <v>17</v>
          </cell>
          <cell r="C634" t="str">
            <v>075</v>
          </cell>
          <cell r="D634" t="str">
            <v>Iroquois</v>
          </cell>
          <cell r="E634" t="str">
            <v>County</v>
          </cell>
          <cell r="F634" t="str">
            <v>IL</v>
          </cell>
          <cell r="G634">
            <v>29718</v>
          </cell>
          <cell r="H634">
            <v>0.71741032370953628</v>
          </cell>
          <cell r="I634">
            <v>2117.300291478221</v>
          </cell>
          <cell r="J634" t="str">
            <v>TONS</v>
          </cell>
        </row>
        <row r="635">
          <cell r="A635" t="str">
            <v>17077</v>
          </cell>
          <cell r="B635" t="str">
            <v>17</v>
          </cell>
          <cell r="C635" t="str">
            <v>077</v>
          </cell>
          <cell r="D635" t="str">
            <v>Jackson</v>
          </cell>
          <cell r="E635" t="str">
            <v>County</v>
          </cell>
          <cell r="F635" t="str">
            <v>IL</v>
          </cell>
          <cell r="G635">
            <v>60218</v>
          </cell>
          <cell r="H635">
            <v>0.37166627918562556</v>
          </cell>
          <cell r="I635">
            <v>2222.668753450941</v>
          </cell>
          <cell r="J635" t="str">
            <v>TONS</v>
          </cell>
        </row>
        <row r="636">
          <cell r="A636" t="str">
            <v>17079</v>
          </cell>
          <cell r="B636" t="str">
            <v>17</v>
          </cell>
          <cell r="C636" t="str">
            <v>079</v>
          </cell>
          <cell r="D636" t="str">
            <v>Jasper</v>
          </cell>
          <cell r="E636" t="str">
            <v>County</v>
          </cell>
          <cell r="F636" t="str">
            <v>IL</v>
          </cell>
          <cell r="G636">
            <v>9698</v>
          </cell>
          <cell r="H636">
            <v>0.69859764899979382</v>
          </cell>
          <cell r="I636">
            <v>672.82877461374039</v>
          </cell>
          <cell r="J636" t="str">
            <v>TONS</v>
          </cell>
        </row>
        <row r="637">
          <cell r="A637" t="str">
            <v>17081</v>
          </cell>
          <cell r="B637" t="str">
            <v>17</v>
          </cell>
          <cell r="C637" t="str">
            <v>081</v>
          </cell>
          <cell r="D637" t="str">
            <v>Jefferson</v>
          </cell>
          <cell r="E637" t="str">
            <v>County</v>
          </cell>
          <cell r="F637" t="str">
            <v>IL</v>
          </cell>
          <cell r="G637">
            <v>38827</v>
          </cell>
          <cell r="H637">
            <v>0.58770958353722924</v>
          </cell>
          <cell r="I637">
            <v>2266.1667613152681</v>
          </cell>
          <cell r="J637" t="str">
            <v>TONS</v>
          </cell>
        </row>
        <row r="638">
          <cell r="A638" t="str">
            <v>17083</v>
          </cell>
          <cell r="B638" t="str">
            <v>17</v>
          </cell>
          <cell r="C638" t="str">
            <v>083</v>
          </cell>
          <cell r="D638" t="str">
            <v>Jersey</v>
          </cell>
          <cell r="E638" t="str">
            <v>County</v>
          </cell>
          <cell r="F638" t="str">
            <v>IL</v>
          </cell>
          <cell r="G638">
            <v>22985</v>
          </cell>
          <cell r="H638">
            <v>0.60569936915379596</v>
          </cell>
          <cell r="I638">
            <v>1382.6010627560877</v>
          </cell>
          <cell r="J638" t="str">
            <v>TONS</v>
          </cell>
        </row>
        <row r="639">
          <cell r="A639" t="str">
            <v>17085</v>
          </cell>
          <cell r="B639" t="str">
            <v>17</v>
          </cell>
          <cell r="C639" t="str">
            <v>085</v>
          </cell>
          <cell r="D639" t="str">
            <v>Jo Daviess</v>
          </cell>
          <cell r="E639" t="str">
            <v>County</v>
          </cell>
          <cell r="F639" t="str">
            <v>IL</v>
          </cell>
          <cell r="G639">
            <v>22678</v>
          </cell>
          <cell r="H639">
            <v>0.72590175500485055</v>
          </cell>
          <cell r="I639">
            <v>1634.8497841610913</v>
          </cell>
          <cell r="J639" t="str">
            <v>TONS</v>
          </cell>
        </row>
        <row r="640">
          <cell r="A640" t="str">
            <v>17087</v>
          </cell>
          <cell r="B640" t="str">
            <v>17</v>
          </cell>
          <cell r="C640" t="str">
            <v>087</v>
          </cell>
          <cell r="D640" t="str">
            <v>Johnson</v>
          </cell>
          <cell r="E640" t="str">
            <v>County</v>
          </cell>
          <cell r="F640" t="str">
            <v>IL</v>
          </cell>
          <cell r="G640">
            <v>12582</v>
          </cell>
          <cell r="H640">
            <v>1</v>
          </cell>
          <cell r="I640">
            <v>1249.5249656369126</v>
          </cell>
          <cell r="J640" t="str">
            <v>TONS</v>
          </cell>
        </row>
        <row r="641">
          <cell r="A641" t="str">
            <v>17089</v>
          </cell>
          <cell r="B641" t="str">
            <v>17</v>
          </cell>
          <cell r="C641" t="str">
            <v>089</v>
          </cell>
          <cell r="D641" t="str">
            <v>Kane</v>
          </cell>
          <cell r="E641" t="str">
            <v>County</v>
          </cell>
          <cell r="F641" t="str">
            <v>IL</v>
          </cell>
          <cell r="G641">
            <v>515269</v>
          </cell>
          <cell r="H641">
            <v>3.5583355490045009E-2</v>
          </cell>
          <cell r="I641">
            <v>0</v>
          </cell>
          <cell r="J641" t="str">
            <v>TONS</v>
          </cell>
        </row>
        <row r="642">
          <cell r="A642" t="str">
            <v>17091</v>
          </cell>
          <cell r="B642" t="str">
            <v>17</v>
          </cell>
          <cell r="C642" t="str">
            <v>091</v>
          </cell>
          <cell r="D642" t="str">
            <v>Kankakee</v>
          </cell>
          <cell r="E642" t="str">
            <v>County</v>
          </cell>
          <cell r="F642" t="str">
            <v>IL</v>
          </cell>
          <cell r="G642">
            <v>113449</v>
          </cell>
          <cell r="H642">
            <v>0.24456804379060196</v>
          </cell>
          <cell r="I642">
            <v>2755.4696945288324</v>
          </cell>
          <cell r="J642" t="str">
            <v>TONS</v>
          </cell>
        </row>
        <row r="643">
          <cell r="A643" t="str">
            <v>17093</v>
          </cell>
          <cell r="B643" t="str">
            <v>17</v>
          </cell>
          <cell r="C643" t="str">
            <v>093</v>
          </cell>
          <cell r="D643" t="str">
            <v>Kendall</v>
          </cell>
          <cell r="E643" t="str">
            <v>County</v>
          </cell>
          <cell r="F643" t="str">
            <v>IL</v>
          </cell>
          <cell r="G643">
            <v>114736</v>
          </cell>
          <cell r="H643">
            <v>0.10419571886766141</v>
          </cell>
          <cell r="I643">
            <v>0</v>
          </cell>
          <cell r="J643" t="str">
            <v>TONS</v>
          </cell>
        </row>
        <row r="644">
          <cell r="A644" t="str">
            <v>17095</v>
          </cell>
          <cell r="B644" t="str">
            <v>17</v>
          </cell>
          <cell r="C644" t="str">
            <v>095</v>
          </cell>
          <cell r="D644" t="str">
            <v>Knox</v>
          </cell>
          <cell r="E644" t="str">
            <v>County</v>
          </cell>
          <cell r="F644" t="str">
            <v>IL</v>
          </cell>
          <cell r="G644">
            <v>52919</v>
          </cell>
          <cell r="H644">
            <v>0.2432018745630114</v>
          </cell>
          <cell r="I644">
            <v>1278.1263954655112</v>
          </cell>
          <cell r="J644" t="str">
            <v>TONS</v>
          </cell>
        </row>
        <row r="645">
          <cell r="A645" t="str">
            <v>17097</v>
          </cell>
          <cell r="B645" t="str">
            <v>17</v>
          </cell>
          <cell r="C645" t="str">
            <v>097</v>
          </cell>
          <cell r="D645" t="str">
            <v>Lake</v>
          </cell>
          <cell r="E645" t="str">
            <v>County</v>
          </cell>
          <cell r="F645" t="str">
            <v>IL</v>
          </cell>
          <cell r="G645">
            <v>703462</v>
          </cell>
          <cell r="H645">
            <v>1.2673037065257256E-2</v>
          </cell>
          <cell r="I645">
            <v>0</v>
          </cell>
          <cell r="J645" t="str">
            <v>TONS</v>
          </cell>
        </row>
        <row r="646">
          <cell r="A646" t="str">
            <v>17099</v>
          </cell>
          <cell r="B646" t="str">
            <v>17</v>
          </cell>
          <cell r="C646" t="str">
            <v>099</v>
          </cell>
          <cell r="D646" t="str">
            <v>La Salle</v>
          </cell>
          <cell r="E646" t="str">
            <v>County</v>
          </cell>
          <cell r="F646" t="str">
            <v>IL</v>
          </cell>
          <cell r="G646">
            <v>113924</v>
          </cell>
          <cell r="H646">
            <v>0.30214880095502267</v>
          </cell>
          <cell r="I646">
            <v>3418.4667276389928</v>
          </cell>
          <cell r="J646" t="str">
            <v>TONS</v>
          </cell>
        </row>
        <row r="647">
          <cell r="A647" t="str">
            <v>17101</v>
          </cell>
          <cell r="B647" t="str">
            <v>17</v>
          </cell>
          <cell r="C647" t="str">
            <v>101</v>
          </cell>
          <cell r="D647" t="str">
            <v>Lawrence</v>
          </cell>
          <cell r="E647" t="str">
            <v>County</v>
          </cell>
          <cell r="F647" t="str">
            <v>IL</v>
          </cell>
          <cell r="G647">
            <v>16833</v>
          </cell>
          <cell r="H647">
            <v>0.58016990435454163</v>
          </cell>
          <cell r="I647">
            <v>969.86654064616812</v>
          </cell>
          <cell r="J647" t="str">
            <v>TONS</v>
          </cell>
        </row>
        <row r="648">
          <cell r="A648" t="str">
            <v>17103</v>
          </cell>
          <cell r="B648" t="str">
            <v>17</v>
          </cell>
          <cell r="C648" t="str">
            <v>103</v>
          </cell>
          <cell r="D648" t="str">
            <v>Lee</v>
          </cell>
          <cell r="E648" t="str">
            <v>County</v>
          </cell>
          <cell r="F648" t="str">
            <v>IL</v>
          </cell>
          <cell r="G648">
            <v>36031</v>
          </cell>
          <cell r="H648">
            <v>0.5321251144847492</v>
          </cell>
          <cell r="I648">
            <v>1904.0806045268259</v>
          </cell>
          <cell r="J648" t="str">
            <v>TONS</v>
          </cell>
        </row>
        <row r="649">
          <cell r="A649" t="str">
            <v>17105</v>
          </cell>
          <cell r="B649" t="str">
            <v>17</v>
          </cell>
          <cell r="C649" t="str">
            <v>105</v>
          </cell>
          <cell r="D649" t="str">
            <v>Livingston</v>
          </cell>
          <cell r="E649" t="str">
            <v>County</v>
          </cell>
          <cell r="F649" t="str">
            <v>IL</v>
          </cell>
          <cell r="G649">
            <v>38950</v>
          </cell>
          <cell r="H649">
            <v>0.40803594351732991</v>
          </cell>
          <cell r="I649">
            <v>1578.3420981455613</v>
          </cell>
          <cell r="J649" t="str">
            <v>TONS</v>
          </cell>
        </row>
        <row r="650">
          <cell r="A650" t="str">
            <v>17107</v>
          </cell>
          <cell r="B650" t="str">
            <v>17</v>
          </cell>
          <cell r="C650" t="str">
            <v>107</v>
          </cell>
          <cell r="D650" t="str">
            <v>Logan</v>
          </cell>
          <cell r="E650" t="str">
            <v>County</v>
          </cell>
          <cell r="F650" t="str">
            <v>IL</v>
          </cell>
          <cell r="G650">
            <v>30305</v>
          </cell>
          <cell r="H650">
            <v>0.39864708793928394</v>
          </cell>
          <cell r="I650">
            <v>1199.7703949975789</v>
          </cell>
          <cell r="J650" t="str">
            <v>TONS</v>
          </cell>
        </row>
        <row r="651">
          <cell r="A651" t="str">
            <v>17109</v>
          </cell>
          <cell r="B651" t="str">
            <v>17</v>
          </cell>
          <cell r="C651" t="str">
            <v>109</v>
          </cell>
          <cell r="D651" t="str">
            <v>McDonough</v>
          </cell>
          <cell r="E651" t="str">
            <v>County</v>
          </cell>
          <cell r="F651" t="str">
            <v>IL</v>
          </cell>
          <cell r="G651">
            <v>32612</v>
          </cell>
          <cell r="H651">
            <v>0.29504476879676195</v>
          </cell>
          <cell r="I651">
            <v>955.5658257318687</v>
          </cell>
          <cell r="J651" t="str">
            <v>TONS</v>
          </cell>
        </row>
        <row r="652">
          <cell r="A652" t="str">
            <v>17111</v>
          </cell>
          <cell r="B652" t="str">
            <v>17</v>
          </cell>
          <cell r="C652" t="str">
            <v>111</v>
          </cell>
          <cell r="D652" t="str">
            <v>McHenry</v>
          </cell>
          <cell r="E652" t="str">
            <v>County</v>
          </cell>
          <cell r="F652" t="str">
            <v>IL</v>
          </cell>
          <cell r="G652">
            <v>308760</v>
          </cell>
          <cell r="H652">
            <v>9.8785464438398751E-2</v>
          </cell>
          <cell r="I652">
            <v>0</v>
          </cell>
          <cell r="J652" t="str">
            <v>TONS</v>
          </cell>
        </row>
        <row r="653">
          <cell r="A653" t="str">
            <v>17113</v>
          </cell>
          <cell r="B653" t="str">
            <v>17</v>
          </cell>
          <cell r="C653" t="str">
            <v>113</v>
          </cell>
          <cell r="D653" t="str">
            <v>McLean</v>
          </cell>
          <cell r="E653" t="str">
            <v>County</v>
          </cell>
          <cell r="F653" t="str">
            <v>IL</v>
          </cell>
          <cell r="G653">
            <v>169572</v>
          </cell>
          <cell r="H653">
            <v>0.16496827306394923</v>
          </cell>
          <cell r="I653">
            <v>0</v>
          </cell>
          <cell r="J653" t="str">
            <v>TONS</v>
          </cell>
        </row>
        <row r="654">
          <cell r="A654" t="str">
            <v>17115</v>
          </cell>
          <cell r="B654" t="str">
            <v>17</v>
          </cell>
          <cell r="C654" t="str">
            <v>115</v>
          </cell>
          <cell r="D654" t="str">
            <v>Macon</v>
          </cell>
          <cell r="E654" t="str">
            <v>County</v>
          </cell>
          <cell r="F654" t="str">
            <v>IL</v>
          </cell>
          <cell r="G654">
            <v>110768</v>
          </cell>
          <cell r="H654">
            <v>0.15261627906976744</v>
          </cell>
          <cell r="I654">
            <v>0</v>
          </cell>
          <cell r="J654" t="str">
            <v>TONS</v>
          </cell>
        </row>
        <row r="655">
          <cell r="A655" t="str">
            <v>17117</v>
          </cell>
          <cell r="B655" t="str">
            <v>17</v>
          </cell>
          <cell r="C655" t="str">
            <v>117</v>
          </cell>
          <cell r="D655" t="str">
            <v>Macoupin</v>
          </cell>
          <cell r="E655" t="str">
            <v>County</v>
          </cell>
          <cell r="F655" t="str">
            <v>IL</v>
          </cell>
          <cell r="G655">
            <v>47765</v>
          </cell>
          <cell r="H655">
            <v>0.58513555951010154</v>
          </cell>
          <cell r="I655">
            <v>2775.6297301371856</v>
          </cell>
          <cell r="J655" t="str">
            <v>TONS</v>
          </cell>
        </row>
        <row r="656">
          <cell r="A656" t="str">
            <v>17119</v>
          </cell>
          <cell r="B656" t="str">
            <v>17</v>
          </cell>
          <cell r="C656" t="str">
            <v>119</v>
          </cell>
          <cell r="D656" t="str">
            <v>Madison</v>
          </cell>
          <cell r="E656" t="str">
            <v>County</v>
          </cell>
          <cell r="F656" t="str">
            <v>IL</v>
          </cell>
          <cell r="G656">
            <v>269282</v>
          </cell>
          <cell r="H656">
            <v>0.13340661462704526</v>
          </cell>
          <cell r="I656">
            <v>0</v>
          </cell>
          <cell r="J656" t="str">
            <v>TONS</v>
          </cell>
        </row>
        <row r="657">
          <cell r="A657" t="str">
            <v>17121</v>
          </cell>
          <cell r="B657" t="str">
            <v>17</v>
          </cell>
          <cell r="C657" t="str">
            <v>121</v>
          </cell>
          <cell r="D657" t="str">
            <v>Marion</v>
          </cell>
          <cell r="E657" t="str">
            <v>County</v>
          </cell>
          <cell r="F657" t="str">
            <v>IL</v>
          </cell>
          <cell r="G657">
            <v>39437</v>
          </cell>
          <cell r="H657">
            <v>0.45056672667799275</v>
          </cell>
          <cell r="I657">
            <v>1764.6486341124066</v>
          </cell>
          <cell r="J657" t="str">
            <v>TONS</v>
          </cell>
        </row>
        <row r="658">
          <cell r="A658" t="str">
            <v>17123</v>
          </cell>
          <cell r="B658" t="str">
            <v>17</v>
          </cell>
          <cell r="C658" t="str">
            <v>123</v>
          </cell>
          <cell r="D658" t="str">
            <v>Marshall</v>
          </cell>
          <cell r="E658" t="str">
            <v>County</v>
          </cell>
          <cell r="F658" t="str">
            <v>IL</v>
          </cell>
          <cell r="G658">
            <v>12640</v>
          </cell>
          <cell r="H658">
            <v>1</v>
          </cell>
          <cell r="I658">
            <v>1255.2849758107275</v>
          </cell>
          <cell r="J658" t="str">
            <v>TONS</v>
          </cell>
        </row>
        <row r="659">
          <cell r="A659" t="str">
            <v>17125</v>
          </cell>
          <cell r="B659" t="str">
            <v>17</v>
          </cell>
          <cell r="C659" t="str">
            <v>125</v>
          </cell>
          <cell r="D659" t="str">
            <v>Mason</v>
          </cell>
          <cell r="E659" t="str">
            <v>County</v>
          </cell>
          <cell r="F659" t="str">
            <v>IL</v>
          </cell>
          <cell r="G659">
            <v>14666</v>
          </cell>
          <cell r="H659">
            <v>0.7748534024273831</v>
          </cell>
          <cell r="I659">
            <v>1128.5647519867966</v>
          </cell>
          <cell r="J659" t="str">
            <v>TONS</v>
          </cell>
        </row>
        <row r="660">
          <cell r="A660" t="str">
            <v>17127</v>
          </cell>
          <cell r="B660" t="str">
            <v>17</v>
          </cell>
          <cell r="C660" t="str">
            <v>127</v>
          </cell>
          <cell r="D660" t="str">
            <v>Massac</v>
          </cell>
          <cell r="E660" t="str">
            <v>County</v>
          </cell>
          <cell r="F660" t="str">
            <v>IL</v>
          </cell>
          <cell r="G660">
            <v>15429</v>
          </cell>
          <cell r="H660">
            <v>0.50508782163458421</v>
          </cell>
          <cell r="I660">
            <v>773.92688421621835</v>
          </cell>
          <cell r="J660" t="str">
            <v>TONS</v>
          </cell>
        </row>
        <row r="661">
          <cell r="A661" t="str">
            <v>17129</v>
          </cell>
          <cell r="B661" t="str">
            <v>17</v>
          </cell>
          <cell r="C661" t="str">
            <v>129</v>
          </cell>
          <cell r="D661" t="str">
            <v>Menard</v>
          </cell>
          <cell r="E661" t="str">
            <v>County</v>
          </cell>
          <cell r="F661" t="str">
            <v>IL</v>
          </cell>
          <cell r="G661">
            <v>12705</v>
          </cell>
          <cell r="H661">
            <v>0.75694608421881149</v>
          </cell>
          <cell r="I661">
            <v>955.06927313067763</v>
          </cell>
          <cell r="J661" t="str">
            <v>TONS</v>
          </cell>
        </row>
        <row r="662">
          <cell r="A662" t="str">
            <v>17131</v>
          </cell>
          <cell r="B662" t="str">
            <v>17</v>
          </cell>
          <cell r="C662" t="str">
            <v>131</v>
          </cell>
          <cell r="D662" t="str">
            <v>Mercer</v>
          </cell>
          <cell r="E662" t="str">
            <v>County</v>
          </cell>
          <cell r="F662" t="str">
            <v>IL</v>
          </cell>
          <cell r="G662">
            <v>16434</v>
          </cell>
          <cell r="H662">
            <v>0.77759522940245829</v>
          </cell>
          <cell r="I662">
            <v>1269.0891381238359</v>
          </cell>
          <cell r="J662" t="str">
            <v>TONS</v>
          </cell>
        </row>
        <row r="663">
          <cell r="A663" t="str">
            <v>17133</v>
          </cell>
          <cell r="B663" t="str">
            <v>17</v>
          </cell>
          <cell r="C663" t="str">
            <v>133</v>
          </cell>
          <cell r="D663" t="str">
            <v>Monroe</v>
          </cell>
          <cell r="E663" t="str">
            <v>County</v>
          </cell>
          <cell r="F663" t="str">
            <v>IL</v>
          </cell>
          <cell r="G663">
            <v>32957</v>
          </cell>
          <cell r="H663">
            <v>0.41359953879297268</v>
          </cell>
          <cell r="I663">
            <v>1353.7017013667744</v>
          </cell>
          <cell r="J663" t="str">
            <v>TONS</v>
          </cell>
        </row>
        <row r="664">
          <cell r="A664" t="str">
            <v>17135</v>
          </cell>
          <cell r="B664" t="str">
            <v>17</v>
          </cell>
          <cell r="C664" t="str">
            <v>135</v>
          </cell>
          <cell r="D664" t="str">
            <v>Montgomery</v>
          </cell>
          <cell r="E664" t="str">
            <v>County</v>
          </cell>
          <cell r="F664" t="str">
            <v>IL</v>
          </cell>
          <cell r="G664">
            <v>30104</v>
          </cell>
          <cell r="H664">
            <v>0.41622375764018071</v>
          </cell>
          <cell r="I664">
            <v>1244.3608185845267</v>
          </cell>
          <cell r="J664" t="str">
            <v>TONS</v>
          </cell>
        </row>
        <row r="665">
          <cell r="A665" t="str">
            <v>17137</v>
          </cell>
          <cell r="B665" t="str">
            <v>17</v>
          </cell>
          <cell r="C665" t="str">
            <v>137</v>
          </cell>
          <cell r="D665" t="str">
            <v>Morgan</v>
          </cell>
          <cell r="E665" t="str">
            <v>County</v>
          </cell>
          <cell r="F665" t="str">
            <v>IL</v>
          </cell>
          <cell r="G665">
            <v>35547</v>
          </cell>
          <cell r="H665">
            <v>0.36228092384730076</v>
          </cell>
          <cell r="I665">
            <v>1278.9208796274165</v>
          </cell>
          <cell r="J665" t="str">
            <v>TONS</v>
          </cell>
        </row>
        <row r="666">
          <cell r="A666" t="str">
            <v>17139</v>
          </cell>
          <cell r="B666" t="str">
            <v>17</v>
          </cell>
          <cell r="C666" t="str">
            <v>139</v>
          </cell>
          <cell r="D666" t="str">
            <v>Moultrie</v>
          </cell>
          <cell r="E666" t="str">
            <v>County</v>
          </cell>
          <cell r="F666" t="str">
            <v>IL</v>
          </cell>
          <cell r="G666">
            <v>14846</v>
          </cell>
          <cell r="H666">
            <v>0.69237505051865822</v>
          </cell>
          <cell r="I666">
            <v>1020.8128375283599</v>
          </cell>
          <cell r="J666" t="str">
            <v>TONS</v>
          </cell>
        </row>
        <row r="667">
          <cell r="A667" t="str">
            <v>17141</v>
          </cell>
          <cell r="B667" t="str">
            <v>17</v>
          </cell>
          <cell r="C667" t="str">
            <v>141</v>
          </cell>
          <cell r="D667" t="str">
            <v>Ogle</v>
          </cell>
          <cell r="E667" t="str">
            <v>County</v>
          </cell>
          <cell r="F667" t="str">
            <v>IL</v>
          </cell>
          <cell r="G667">
            <v>53497</v>
          </cell>
          <cell r="H667">
            <v>0.47099837374058356</v>
          </cell>
          <cell r="I667">
            <v>2502.3271784416852</v>
          </cell>
          <cell r="J667" t="str">
            <v>TONS</v>
          </cell>
        </row>
        <row r="668">
          <cell r="A668" t="str">
            <v>17143</v>
          </cell>
          <cell r="B668" t="str">
            <v>17</v>
          </cell>
          <cell r="C668" t="str">
            <v>143</v>
          </cell>
          <cell r="D668" t="str">
            <v>Peoria</v>
          </cell>
          <cell r="E668" t="str">
            <v>County</v>
          </cell>
          <cell r="F668" t="str">
            <v>IL</v>
          </cell>
          <cell r="G668">
            <v>186494</v>
          </cell>
          <cell r="H668">
            <v>0.1464551138374425</v>
          </cell>
          <cell r="I668">
            <v>0</v>
          </cell>
          <cell r="J668" t="str">
            <v>TONS</v>
          </cell>
        </row>
        <row r="669">
          <cell r="A669" t="str">
            <v>17145</v>
          </cell>
          <cell r="B669" t="str">
            <v>17</v>
          </cell>
          <cell r="C669" t="str">
            <v>145</v>
          </cell>
          <cell r="D669" t="str">
            <v>Perry</v>
          </cell>
          <cell r="E669" t="str">
            <v>County</v>
          </cell>
          <cell r="F669" t="str">
            <v>IL</v>
          </cell>
          <cell r="G669">
            <v>22350</v>
          </cell>
          <cell r="H669">
            <v>0.43642058165548098</v>
          </cell>
          <cell r="I669">
            <v>968.67481440330982</v>
          </cell>
          <cell r="J669" t="str">
            <v>TONS</v>
          </cell>
        </row>
        <row r="670">
          <cell r="A670" t="str">
            <v>17147</v>
          </cell>
          <cell r="B670" t="str">
            <v>17</v>
          </cell>
          <cell r="C670" t="str">
            <v>147</v>
          </cell>
          <cell r="D670" t="str">
            <v>Piatt</v>
          </cell>
          <cell r="E670" t="str">
            <v>County</v>
          </cell>
          <cell r="F670" t="str">
            <v>IL</v>
          </cell>
          <cell r="G670">
            <v>16729</v>
          </cell>
          <cell r="H670">
            <v>0.67660948054277004</v>
          </cell>
          <cell r="I670">
            <v>1124.0957785760779</v>
          </cell>
          <cell r="J670" t="str">
            <v>TONS</v>
          </cell>
        </row>
        <row r="671">
          <cell r="A671" t="str">
            <v>17149</v>
          </cell>
          <cell r="B671" t="str">
            <v>17</v>
          </cell>
          <cell r="C671" t="str">
            <v>149</v>
          </cell>
          <cell r="D671" t="str">
            <v>Pike</v>
          </cell>
          <cell r="E671" t="str">
            <v>County</v>
          </cell>
          <cell r="F671" t="str">
            <v>IL</v>
          </cell>
          <cell r="G671">
            <v>16430</v>
          </cell>
          <cell r="H671">
            <v>0.72306755934266587</v>
          </cell>
          <cell r="I671">
            <v>1179.8089804297026</v>
          </cell>
          <cell r="J671" t="str">
            <v>TONS</v>
          </cell>
        </row>
        <row r="672">
          <cell r="A672" t="str">
            <v>17151</v>
          </cell>
          <cell r="B672" t="str">
            <v>17</v>
          </cell>
          <cell r="C672" t="str">
            <v>151</v>
          </cell>
          <cell r="D672" t="str">
            <v>Pope</v>
          </cell>
          <cell r="E672" t="str">
            <v>County</v>
          </cell>
          <cell r="F672" t="str">
            <v>IL</v>
          </cell>
          <cell r="G672">
            <v>4470</v>
          </cell>
          <cell r="H672">
            <v>1</v>
          </cell>
          <cell r="I672">
            <v>443.91802546471138</v>
          </cell>
          <cell r="J672" t="str">
            <v>TONS</v>
          </cell>
        </row>
        <row r="673">
          <cell r="A673" t="str">
            <v>17153</v>
          </cell>
          <cell r="B673" t="str">
            <v>17</v>
          </cell>
          <cell r="C673" t="str">
            <v>153</v>
          </cell>
          <cell r="D673" t="str">
            <v>Pulaski</v>
          </cell>
          <cell r="E673" t="str">
            <v>County</v>
          </cell>
          <cell r="F673" t="str">
            <v>IL</v>
          </cell>
          <cell r="G673">
            <v>6161</v>
          </cell>
          <cell r="H673">
            <v>1</v>
          </cell>
          <cell r="I673">
            <v>611.85211518749145</v>
          </cell>
          <cell r="J673" t="str">
            <v>TONS</v>
          </cell>
        </row>
        <row r="674">
          <cell r="A674" t="str">
            <v>17155</v>
          </cell>
          <cell r="B674" t="str">
            <v>17</v>
          </cell>
          <cell r="C674" t="str">
            <v>155</v>
          </cell>
          <cell r="D674" t="str">
            <v>Putnam</v>
          </cell>
          <cell r="E674" t="str">
            <v>County</v>
          </cell>
          <cell r="F674" t="str">
            <v>IL</v>
          </cell>
          <cell r="G674">
            <v>6006</v>
          </cell>
          <cell r="H674">
            <v>1</v>
          </cell>
          <cell r="I674">
            <v>596.45898455057193</v>
          </cell>
          <cell r="J674" t="str">
            <v>TONS</v>
          </cell>
        </row>
        <row r="675">
          <cell r="A675" t="str">
            <v>17157</v>
          </cell>
          <cell r="B675" t="str">
            <v>17</v>
          </cell>
          <cell r="C675" t="str">
            <v>157</v>
          </cell>
          <cell r="D675" t="str">
            <v>Randolph</v>
          </cell>
          <cell r="E675" t="str">
            <v>County</v>
          </cell>
          <cell r="F675" t="str">
            <v>IL</v>
          </cell>
          <cell r="G675">
            <v>33476</v>
          </cell>
          <cell r="H675">
            <v>0.42642490142191419</v>
          </cell>
          <cell r="I675">
            <v>1417.6576764001688</v>
          </cell>
          <cell r="J675" t="str">
            <v>TONS</v>
          </cell>
        </row>
        <row r="676">
          <cell r="A676" t="str">
            <v>17159</v>
          </cell>
          <cell r="B676" t="str">
            <v>17</v>
          </cell>
          <cell r="C676" t="str">
            <v>159</v>
          </cell>
          <cell r="D676" t="str">
            <v>Richland</v>
          </cell>
          <cell r="E676" t="str">
            <v>County</v>
          </cell>
          <cell r="F676" t="str">
            <v>IL</v>
          </cell>
          <cell r="G676">
            <v>16233</v>
          </cell>
          <cell r="H676">
            <v>0.43467011642949549</v>
          </cell>
          <cell r="I676">
            <v>700.73503080067189</v>
          </cell>
          <cell r="J676" t="str">
            <v>TONS</v>
          </cell>
        </row>
        <row r="677">
          <cell r="A677" t="str">
            <v>17161</v>
          </cell>
          <cell r="B677" t="str">
            <v>17</v>
          </cell>
          <cell r="C677" t="str">
            <v>161</v>
          </cell>
          <cell r="D677" t="str">
            <v>Rock Island</v>
          </cell>
          <cell r="E677" t="str">
            <v>County</v>
          </cell>
          <cell r="F677" t="str">
            <v>IL</v>
          </cell>
          <cell r="G677">
            <v>147546</v>
          </cell>
          <cell r="H677">
            <v>0.10919984276090168</v>
          </cell>
          <cell r="I677">
            <v>0</v>
          </cell>
          <cell r="J677" t="str">
            <v>TONS</v>
          </cell>
        </row>
        <row r="678">
          <cell r="A678" t="str">
            <v>17163</v>
          </cell>
          <cell r="B678" t="str">
            <v>17</v>
          </cell>
          <cell r="C678" t="str">
            <v>163</v>
          </cell>
          <cell r="D678" t="str">
            <v>St. Clair</v>
          </cell>
          <cell r="E678" t="str">
            <v>County</v>
          </cell>
          <cell r="F678" t="str">
            <v>IL</v>
          </cell>
          <cell r="G678">
            <v>270056</v>
          </cell>
          <cell r="H678">
            <v>9.7546434813520155E-2</v>
          </cell>
          <cell r="I678">
            <v>0</v>
          </cell>
          <cell r="J678" t="str">
            <v>TONS</v>
          </cell>
        </row>
        <row r="679">
          <cell r="A679" t="str">
            <v>17165</v>
          </cell>
          <cell r="B679" t="str">
            <v>17</v>
          </cell>
          <cell r="C679" t="str">
            <v>165</v>
          </cell>
          <cell r="D679" t="str">
            <v>Saline</v>
          </cell>
          <cell r="E679" t="str">
            <v>County</v>
          </cell>
          <cell r="F679" t="str">
            <v>IL</v>
          </cell>
          <cell r="G679">
            <v>24913</v>
          </cell>
          <cell r="H679">
            <v>0.43663950547906716</v>
          </cell>
          <cell r="I679">
            <v>1080.2998391510357</v>
          </cell>
          <cell r="J679" t="str">
            <v>TONS</v>
          </cell>
        </row>
        <row r="680">
          <cell r="A680" t="str">
            <v>17167</v>
          </cell>
          <cell r="B680" t="str">
            <v>17</v>
          </cell>
          <cell r="C680" t="str">
            <v>167</v>
          </cell>
          <cell r="D680" t="str">
            <v>Sangamon</v>
          </cell>
          <cell r="E680" t="str">
            <v>County</v>
          </cell>
          <cell r="F680" t="str">
            <v>IL</v>
          </cell>
          <cell r="G680">
            <v>197465</v>
          </cell>
          <cell r="H680">
            <v>0.14126554072873673</v>
          </cell>
          <cell r="I680">
            <v>0</v>
          </cell>
          <cell r="J680" t="str">
            <v>TONS</v>
          </cell>
        </row>
        <row r="681">
          <cell r="A681" t="str">
            <v>17169</v>
          </cell>
          <cell r="B681" t="str">
            <v>17</v>
          </cell>
          <cell r="C681" t="str">
            <v>169</v>
          </cell>
          <cell r="D681" t="str">
            <v>Schuyler</v>
          </cell>
          <cell r="E681" t="str">
            <v>County</v>
          </cell>
          <cell r="F681" t="str">
            <v>IL</v>
          </cell>
          <cell r="G681">
            <v>7544</v>
          </cell>
          <cell r="H681">
            <v>0.57635206786850479</v>
          </cell>
          <cell r="I681">
            <v>431.80214199565211</v>
          </cell>
          <cell r="J681" t="str">
            <v>TONS</v>
          </cell>
        </row>
        <row r="682">
          <cell r="A682" t="str">
            <v>17171</v>
          </cell>
          <cell r="B682" t="str">
            <v>17</v>
          </cell>
          <cell r="C682" t="str">
            <v>171</v>
          </cell>
          <cell r="D682" t="str">
            <v>Scott</v>
          </cell>
          <cell r="E682" t="str">
            <v>County</v>
          </cell>
          <cell r="F682" t="str">
            <v>IL</v>
          </cell>
          <cell r="G682">
            <v>5355</v>
          </cell>
          <cell r="H682">
            <v>1</v>
          </cell>
          <cell r="I682">
            <v>531.80783587550991</v>
          </cell>
          <cell r="J682" t="str">
            <v>TONS</v>
          </cell>
        </row>
        <row r="683">
          <cell r="A683" t="str">
            <v>17173</v>
          </cell>
          <cell r="B683" t="str">
            <v>17</v>
          </cell>
          <cell r="C683" t="str">
            <v>173</v>
          </cell>
          <cell r="D683" t="str">
            <v>Shelby</v>
          </cell>
          <cell r="E683" t="str">
            <v>County</v>
          </cell>
          <cell r="F683" t="str">
            <v>IL</v>
          </cell>
          <cell r="G683">
            <v>22363</v>
          </cell>
          <cell r="H683">
            <v>0.77731073648437154</v>
          </cell>
          <cell r="I683">
            <v>1726.314773300465</v>
          </cell>
          <cell r="J683" t="str">
            <v>TONS</v>
          </cell>
        </row>
        <row r="684">
          <cell r="A684" t="str">
            <v>17175</v>
          </cell>
          <cell r="B684" t="str">
            <v>17</v>
          </cell>
          <cell r="C684" t="str">
            <v>175</v>
          </cell>
          <cell r="D684" t="str">
            <v>Stark</v>
          </cell>
          <cell r="E684" t="str">
            <v>County</v>
          </cell>
          <cell r="F684" t="str">
            <v>IL</v>
          </cell>
          <cell r="G684">
            <v>5994</v>
          </cell>
          <cell r="H684">
            <v>1</v>
          </cell>
          <cell r="I684">
            <v>595.26725830771352</v>
          </cell>
          <cell r="J684" t="str">
            <v>TONS</v>
          </cell>
        </row>
        <row r="685">
          <cell r="A685" t="str">
            <v>17177</v>
          </cell>
          <cell r="B685" t="str">
            <v>17</v>
          </cell>
          <cell r="C685" t="str">
            <v>177</v>
          </cell>
          <cell r="D685" t="str">
            <v>Stephenson</v>
          </cell>
          <cell r="E685" t="str">
            <v>County</v>
          </cell>
          <cell r="F685" t="str">
            <v>IL</v>
          </cell>
          <cell r="G685">
            <v>47711</v>
          </cell>
          <cell r="H685">
            <v>0.40093479491102679</v>
          </cell>
          <cell r="I685">
            <v>1899.7109416363453</v>
          </cell>
          <cell r="J685" t="str">
            <v>TONS</v>
          </cell>
        </row>
        <row r="686">
          <cell r="A686" t="str">
            <v>17179</v>
          </cell>
          <cell r="B686" t="str">
            <v>17</v>
          </cell>
          <cell r="C686" t="str">
            <v>179</v>
          </cell>
          <cell r="D686" t="str">
            <v>Tazewell</v>
          </cell>
          <cell r="E686" t="str">
            <v>County</v>
          </cell>
          <cell r="F686" t="str">
            <v>IL</v>
          </cell>
          <cell r="G686">
            <v>135394</v>
          </cell>
          <cell r="H686">
            <v>0.20418186921133877</v>
          </cell>
          <cell r="I686">
            <v>2745.439331984775</v>
          </cell>
          <cell r="J686" t="str">
            <v>TONS</v>
          </cell>
        </row>
        <row r="687">
          <cell r="A687" t="str">
            <v>17181</v>
          </cell>
          <cell r="B687" t="str">
            <v>17</v>
          </cell>
          <cell r="C687" t="str">
            <v>181</v>
          </cell>
          <cell r="D687" t="str">
            <v>Union</v>
          </cell>
          <cell r="E687" t="str">
            <v>County</v>
          </cell>
          <cell r="F687" t="str">
            <v>IL</v>
          </cell>
          <cell r="G687">
            <v>17808</v>
          </cell>
          <cell r="H687">
            <v>0.65869272237196763</v>
          </cell>
          <cell r="I687">
            <v>1164.9124023939742</v>
          </cell>
          <cell r="J687" t="str">
            <v>TONS</v>
          </cell>
        </row>
        <row r="688">
          <cell r="A688" t="str">
            <v>17183</v>
          </cell>
          <cell r="B688" t="str">
            <v>17</v>
          </cell>
          <cell r="C688" t="str">
            <v>183</v>
          </cell>
          <cell r="D688" t="str">
            <v>Vermilion</v>
          </cell>
          <cell r="E688" t="str">
            <v>County</v>
          </cell>
          <cell r="F688" t="str">
            <v>IL</v>
          </cell>
          <cell r="G688">
            <v>81625</v>
          </cell>
          <cell r="H688">
            <v>0.31256355283307813</v>
          </cell>
          <cell r="I688">
            <v>2533.7093028369536</v>
          </cell>
          <cell r="J688" t="str">
            <v>TONS</v>
          </cell>
        </row>
        <row r="689">
          <cell r="A689" t="str">
            <v>17185</v>
          </cell>
          <cell r="B689" t="str">
            <v>17</v>
          </cell>
          <cell r="C689" t="str">
            <v>185</v>
          </cell>
          <cell r="D689" t="str">
            <v>Wabash</v>
          </cell>
          <cell r="E689" t="str">
            <v>County</v>
          </cell>
          <cell r="F689" t="str">
            <v>IL</v>
          </cell>
          <cell r="G689">
            <v>11947</v>
          </cell>
          <cell r="H689">
            <v>0.38896794174269689</v>
          </cell>
          <cell r="I689">
            <v>461.49598754687105</v>
          </cell>
          <cell r="J689" t="str">
            <v>TONS</v>
          </cell>
        </row>
        <row r="690">
          <cell r="A690" t="str">
            <v>17187</v>
          </cell>
          <cell r="B690" t="str">
            <v>17</v>
          </cell>
          <cell r="C690" t="str">
            <v>187</v>
          </cell>
          <cell r="D690" t="str">
            <v>Warren</v>
          </cell>
          <cell r="E690" t="str">
            <v>County</v>
          </cell>
          <cell r="F690" t="str">
            <v>IL</v>
          </cell>
          <cell r="G690">
            <v>17707</v>
          </cell>
          <cell r="H690">
            <v>0.45479189021291017</v>
          </cell>
          <cell r="I690">
            <v>799.74761947814773</v>
          </cell>
          <cell r="J690" t="str">
            <v>TONS</v>
          </cell>
        </row>
        <row r="691">
          <cell r="A691" t="str">
            <v>17189</v>
          </cell>
          <cell r="B691" t="str">
            <v>17</v>
          </cell>
          <cell r="C691" t="str">
            <v>189</v>
          </cell>
          <cell r="D691" t="str">
            <v>Washington</v>
          </cell>
          <cell r="E691" t="str">
            <v>County</v>
          </cell>
          <cell r="F691" t="str">
            <v>IL</v>
          </cell>
          <cell r="G691">
            <v>14716</v>
          </cell>
          <cell r="H691">
            <v>0.73647730361511277</v>
          </cell>
          <cell r="I691">
            <v>1076.3274183415083</v>
          </cell>
          <cell r="J691" t="str">
            <v>TONS</v>
          </cell>
        </row>
        <row r="692">
          <cell r="A692" t="str">
            <v>17191</v>
          </cell>
          <cell r="B692" t="str">
            <v>17</v>
          </cell>
          <cell r="C692" t="str">
            <v>191</v>
          </cell>
          <cell r="D692" t="str">
            <v>Wayne</v>
          </cell>
          <cell r="E692" t="str">
            <v>County</v>
          </cell>
          <cell r="F692" t="str">
            <v>IL</v>
          </cell>
          <cell r="G692">
            <v>16760</v>
          </cell>
          <cell r="H692">
            <v>0.69934367541766107</v>
          </cell>
          <cell r="I692">
            <v>1164.0186077118303</v>
          </cell>
          <cell r="J692" t="str">
            <v>TONS</v>
          </cell>
        </row>
        <row r="693">
          <cell r="A693" t="str">
            <v>17193</v>
          </cell>
          <cell r="B693" t="str">
            <v>17</v>
          </cell>
          <cell r="C693" t="str">
            <v>193</v>
          </cell>
          <cell r="D693" t="str">
            <v>White</v>
          </cell>
          <cell r="E693" t="str">
            <v>County</v>
          </cell>
          <cell r="F693" t="str">
            <v>IL</v>
          </cell>
          <cell r="G693">
            <v>14665</v>
          </cell>
          <cell r="H693">
            <v>0.6203204909648824</v>
          </cell>
          <cell r="I693">
            <v>903.42780260681877</v>
          </cell>
          <cell r="J693" t="str">
            <v>TONS</v>
          </cell>
        </row>
        <row r="694">
          <cell r="A694" t="str">
            <v>17195</v>
          </cell>
          <cell r="B694" t="str">
            <v>17</v>
          </cell>
          <cell r="C694" t="str">
            <v>195</v>
          </cell>
          <cell r="D694" t="str">
            <v>Whiteside</v>
          </cell>
          <cell r="E694" t="str">
            <v>County</v>
          </cell>
          <cell r="F694" t="str">
            <v>IL</v>
          </cell>
          <cell r="G694">
            <v>58498</v>
          </cell>
          <cell r="H694">
            <v>0.37343157031009605</v>
          </cell>
          <cell r="I694">
            <v>2169.4383146032706</v>
          </cell>
          <cell r="J694" t="str">
            <v>TONS</v>
          </cell>
        </row>
        <row r="695">
          <cell r="A695" t="str">
            <v>17197</v>
          </cell>
          <cell r="B695" t="str">
            <v>17</v>
          </cell>
          <cell r="C695" t="str">
            <v>197</v>
          </cell>
          <cell r="D695" t="str">
            <v>Will</v>
          </cell>
          <cell r="E695" t="str">
            <v>County</v>
          </cell>
          <cell r="F695" t="str">
            <v>IL</v>
          </cell>
          <cell r="G695">
            <v>677560</v>
          </cell>
          <cell r="H695">
            <v>3.9293937068303912E-2</v>
          </cell>
          <cell r="I695">
            <v>0</v>
          </cell>
          <cell r="J695" t="str">
            <v>TONS</v>
          </cell>
        </row>
        <row r="696">
          <cell r="A696" t="str">
            <v>17199</v>
          </cell>
          <cell r="B696" t="str">
            <v>17</v>
          </cell>
          <cell r="C696" t="str">
            <v>199</v>
          </cell>
          <cell r="D696" t="str">
            <v>Williamson</v>
          </cell>
          <cell r="E696" t="str">
            <v>County</v>
          </cell>
          <cell r="F696" t="str">
            <v>IL</v>
          </cell>
          <cell r="G696">
            <v>66357</v>
          </cell>
          <cell r="H696">
            <v>0.34798137347981373</v>
          </cell>
          <cell r="I696">
            <v>2293.1792228200561</v>
          </cell>
          <cell r="J696" t="str">
            <v>TONS</v>
          </cell>
        </row>
        <row r="697">
          <cell r="A697" t="str">
            <v>17201</v>
          </cell>
          <cell r="B697" t="str">
            <v>17</v>
          </cell>
          <cell r="C697" t="str">
            <v>201</v>
          </cell>
          <cell r="D697" t="str">
            <v>Winnebago</v>
          </cell>
          <cell r="E697" t="str">
            <v>County</v>
          </cell>
          <cell r="F697" t="str">
            <v>IL</v>
          </cell>
          <cell r="G697">
            <v>295266</v>
          </cell>
          <cell r="H697">
            <v>7.9142197205231898E-2</v>
          </cell>
          <cell r="I697">
            <v>0</v>
          </cell>
          <cell r="J697" t="str">
            <v>TONS</v>
          </cell>
        </row>
        <row r="698">
          <cell r="A698" t="str">
            <v>17203</v>
          </cell>
          <cell r="B698" t="str">
            <v>17</v>
          </cell>
          <cell r="C698" t="str">
            <v>203</v>
          </cell>
          <cell r="D698" t="str">
            <v>Woodford</v>
          </cell>
          <cell r="E698" t="str">
            <v>County</v>
          </cell>
          <cell r="F698" t="str">
            <v>IL</v>
          </cell>
          <cell r="G698">
            <v>38664</v>
          </cell>
          <cell r="H698">
            <v>0.54885681771156636</v>
          </cell>
          <cell r="I698">
            <v>2107.4685499746402</v>
          </cell>
          <cell r="J698" t="str">
            <v>TONS</v>
          </cell>
        </row>
        <row r="699">
          <cell r="A699" t="str">
            <v>18001</v>
          </cell>
          <cell r="B699" t="str">
            <v>18</v>
          </cell>
          <cell r="C699" t="str">
            <v>001</v>
          </cell>
          <cell r="D699" t="str">
            <v>Adams</v>
          </cell>
          <cell r="E699" t="str">
            <v>County</v>
          </cell>
          <cell r="F699" t="str">
            <v>IN</v>
          </cell>
          <cell r="G699">
            <v>34387</v>
          </cell>
          <cell r="H699">
            <v>0.53674353680169828</v>
          </cell>
          <cell r="I699">
            <v>1832.9742720362815</v>
          </cell>
          <cell r="J699" t="str">
            <v>TONS</v>
          </cell>
        </row>
        <row r="700">
          <cell r="A700" t="str">
            <v>18003</v>
          </cell>
          <cell r="B700" t="str">
            <v>18</v>
          </cell>
          <cell r="C700" t="str">
            <v>003</v>
          </cell>
          <cell r="D700" t="str">
            <v>Allen</v>
          </cell>
          <cell r="E700" t="str">
            <v>County</v>
          </cell>
          <cell r="F700" t="str">
            <v>IN</v>
          </cell>
          <cell r="G700">
            <v>355329</v>
          </cell>
          <cell r="H700">
            <v>0.11879694592898413</v>
          </cell>
          <cell r="I700">
            <v>0</v>
          </cell>
          <cell r="J700" t="str">
            <v>TONS</v>
          </cell>
        </row>
        <row r="701">
          <cell r="A701" t="str">
            <v>18005</v>
          </cell>
          <cell r="B701" t="str">
            <v>18</v>
          </cell>
          <cell r="C701" t="str">
            <v>005</v>
          </cell>
          <cell r="D701" t="str">
            <v>Bartholomew</v>
          </cell>
          <cell r="E701" t="str">
            <v>County</v>
          </cell>
          <cell r="F701" t="str">
            <v>IN</v>
          </cell>
          <cell r="G701">
            <v>76794</v>
          </cell>
          <cell r="H701">
            <v>0.33703153892231164</v>
          </cell>
          <cell r="I701">
            <v>2570.3548848048458</v>
          </cell>
          <cell r="J701" t="str">
            <v>TONS</v>
          </cell>
        </row>
        <row r="702">
          <cell r="A702" t="str">
            <v>18007</v>
          </cell>
          <cell r="B702" t="str">
            <v>18</v>
          </cell>
          <cell r="C702" t="str">
            <v>007</v>
          </cell>
          <cell r="D702" t="str">
            <v>Benton</v>
          </cell>
          <cell r="E702" t="str">
            <v>County</v>
          </cell>
          <cell r="F702" t="str">
            <v>IN</v>
          </cell>
          <cell r="G702">
            <v>8854</v>
          </cell>
          <cell r="H702">
            <v>1</v>
          </cell>
          <cell r="I702">
            <v>879.29534618893842</v>
          </cell>
          <cell r="J702" t="str">
            <v>TONS</v>
          </cell>
        </row>
        <row r="703">
          <cell r="A703" t="str">
            <v>18009</v>
          </cell>
          <cell r="B703" t="str">
            <v>18</v>
          </cell>
          <cell r="C703" t="str">
            <v>009</v>
          </cell>
          <cell r="D703" t="str">
            <v>Blackford</v>
          </cell>
          <cell r="E703" t="str">
            <v>County</v>
          </cell>
          <cell r="F703" t="str">
            <v>IN</v>
          </cell>
          <cell r="G703">
            <v>12766</v>
          </cell>
          <cell r="H703">
            <v>0.50610997963340121</v>
          </cell>
          <cell r="I703">
            <v>641.64527125894858</v>
          </cell>
          <cell r="J703" t="str">
            <v>TONS</v>
          </cell>
        </row>
        <row r="704">
          <cell r="A704" t="str">
            <v>18011</v>
          </cell>
          <cell r="B704" t="str">
            <v>18</v>
          </cell>
          <cell r="C704" t="str">
            <v>011</v>
          </cell>
          <cell r="D704" t="str">
            <v>Boone</v>
          </cell>
          <cell r="E704" t="str">
            <v>County</v>
          </cell>
          <cell r="F704" t="str">
            <v>IN</v>
          </cell>
          <cell r="G704">
            <v>56640</v>
          </cell>
          <cell r="H704">
            <v>0.34405014124293787</v>
          </cell>
          <cell r="I704">
            <v>1935.2641078816175</v>
          </cell>
          <cell r="J704" t="str">
            <v>TONS</v>
          </cell>
        </row>
        <row r="705">
          <cell r="A705" t="str">
            <v>18013</v>
          </cell>
          <cell r="B705" t="str">
            <v>18</v>
          </cell>
          <cell r="C705" t="str">
            <v>013</v>
          </cell>
          <cell r="D705" t="str">
            <v>Brown</v>
          </cell>
          <cell r="E705" t="str">
            <v>County</v>
          </cell>
          <cell r="F705" t="str">
            <v>IN</v>
          </cell>
          <cell r="G705">
            <v>15242</v>
          </cell>
          <cell r="H705">
            <v>1</v>
          </cell>
          <cell r="I705">
            <v>1513.6909494704989</v>
          </cell>
          <cell r="J705" t="str">
            <v>TONS</v>
          </cell>
        </row>
        <row r="706">
          <cell r="A706" t="str">
            <v>18015</v>
          </cell>
          <cell r="B706" t="str">
            <v>18</v>
          </cell>
          <cell r="C706" t="str">
            <v>015</v>
          </cell>
          <cell r="D706" t="str">
            <v>Carroll</v>
          </cell>
          <cell r="E706" t="str">
            <v>County</v>
          </cell>
          <cell r="F706" t="str">
            <v>IN</v>
          </cell>
          <cell r="G706">
            <v>20155</v>
          </cell>
          <cell r="H706">
            <v>0.81404118084842469</v>
          </cell>
          <cell r="I706">
            <v>1629.3877055479909</v>
          </cell>
          <cell r="J706" t="str">
            <v>TONS</v>
          </cell>
        </row>
        <row r="707">
          <cell r="A707" t="str">
            <v>18017</v>
          </cell>
          <cell r="B707" t="str">
            <v>18</v>
          </cell>
          <cell r="C707" t="str">
            <v>017</v>
          </cell>
          <cell r="D707" t="str">
            <v>Cass</v>
          </cell>
          <cell r="E707" t="str">
            <v>County</v>
          </cell>
          <cell r="F707" t="str">
            <v>IN</v>
          </cell>
          <cell r="G707">
            <v>38966</v>
          </cell>
          <cell r="H707">
            <v>0.44667145716778728</v>
          </cell>
          <cell r="I707">
            <v>1728.499604745705</v>
          </cell>
          <cell r="J707" t="str">
            <v>TONS</v>
          </cell>
        </row>
        <row r="708">
          <cell r="A708" t="str">
            <v>18019</v>
          </cell>
          <cell r="B708" t="str">
            <v>18</v>
          </cell>
          <cell r="C708" t="str">
            <v>019</v>
          </cell>
          <cell r="D708" t="str">
            <v>Clark</v>
          </cell>
          <cell r="E708" t="str">
            <v>County</v>
          </cell>
          <cell r="F708" t="str">
            <v>IN</v>
          </cell>
          <cell r="G708">
            <v>110232</v>
          </cell>
          <cell r="H708">
            <v>0.20514913999564555</v>
          </cell>
          <cell r="I708">
            <v>2245.8081046664392</v>
          </cell>
          <cell r="J708" t="str">
            <v>TONS</v>
          </cell>
        </row>
        <row r="709">
          <cell r="A709" t="str">
            <v>18021</v>
          </cell>
          <cell r="B709" t="str">
            <v>18</v>
          </cell>
          <cell r="C709" t="str">
            <v>021</v>
          </cell>
          <cell r="D709" t="str">
            <v>Clay</v>
          </cell>
          <cell r="E709" t="str">
            <v>County</v>
          </cell>
          <cell r="F709" t="str">
            <v>IN</v>
          </cell>
          <cell r="G709">
            <v>26890</v>
          </cell>
          <cell r="H709">
            <v>0.6088880624767572</v>
          </cell>
          <cell r="I709">
            <v>1626.0111478598924</v>
          </cell>
          <cell r="J709" t="str">
            <v>TONS</v>
          </cell>
        </row>
        <row r="710">
          <cell r="A710" t="str">
            <v>18023</v>
          </cell>
          <cell r="B710" t="str">
            <v>18</v>
          </cell>
          <cell r="C710" t="str">
            <v>023</v>
          </cell>
          <cell r="D710" t="str">
            <v>Clinton</v>
          </cell>
          <cell r="E710" t="str">
            <v>County</v>
          </cell>
          <cell r="F710" t="str">
            <v>IN</v>
          </cell>
          <cell r="G710">
            <v>33224</v>
          </cell>
          <cell r="H710">
            <v>0.49783289188538404</v>
          </cell>
          <cell r="I710">
            <v>1642.5960047396707</v>
          </cell>
          <cell r="J710" t="str">
            <v>TONS</v>
          </cell>
        </row>
        <row r="711">
          <cell r="A711" t="str">
            <v>18025</v>
          </cell>
          <cell r="B711" t="str">
            <v>18</v>
          </cell>
          <cell r="C711" t="str">
            <v>025</v>
          </cell>
          <cell r="D711" t="str">
            <v>Crawford</v>
          </cell>
          <cell r="E711" t="str">
            <v>County</v>
          </cell>
          <cell r="F711" t="str">
            <v>IN</v>
          </cell>
          <cell r="G711">
            <v>10713</v>
          </cell>
          <cell r="H711">
            <v>1</v>
          </cell>
          <cell r="I711">
            <v>1063.9136033117345</v>
          </cell>
          <cell r="J711" t="str">
            <v>TONS</v>
          </cell>
        </row>
        <row r="712">
          <cell r="A712" t="str">
            <v>18027</v>
          </cell>
          <cell r="B712" t="str">
            <v>18</v>
          </cell>
          <cell r="C712" t="str">
            <v>027</v>
          </cell>
          <cell r="D712" t="str">
            <v>Daviess</v>
          </cell>
          <cell r="E712" t="str">
            <v>County</v>
          </cell>
          <cell r="F712" t="str">
            <v>IN</v>
          </cell>
          <cell r="G712">
            <v>31648</v>
          </cell>
          <cell r="H712">
            <v>0.60281850353892819</v>
          </cell>
          <cell r="I712">
            <v>1894.6461051041977</v>
          </cell>
          <cell r="J712" t="str">
            <v>TONS</v>
          </cell>
        </row>
        <row r="713">
          <cell r="A713" t="str">
            <v>18029</v>
          </cell>
          <cell r="B713" t="str">
            <v>18</v>
          </cell>
          <cell r="C713" t="str">
            <v>029</v>
          </cell>
          <cell r="D713" t="str">
            <v>Dearborn</v>
          </cell>
          <cell r="E713" t="str">
            <v>County</v>
          </cell>
          <cell r="F713" t="str">
            <v>IN</v>
          </cell>
          <cell r="G713">
            <v>50047</v>
          </cell>
          <cell r="H713">
            <v>0.53058125362159569</v>
          </cell>
          <cell r="I713">
            <v>2637.0915544049099</v>
          </cell>
          <cell r="J713" t="str">
            <v>TONS</v>
          </cell>
        </row>
        <row r="714">
          <cell r="A714" t="str">
            <v>18031</v>
          </cell>
          <cell r="B714" t="str">
            <v>18</v>
          </cell>
          <cell r="C714" t="str">
            <v>031</v>
          </cell>
          <cell r="D714" t="str">
            <v>Decatur</v>
          </cell>
          <cell r="E714" t="str">
            <v>County</v>
          </cell>
          <cell r="F714" t="str">
            <v>IN</v>
          </cell>
          <cell r="G714">
            <v>25740</v>
          </cell>
          <cell r="H714">
            <v>0.53795648795648798</v>
          </cell>
          <cell r="I714">
            <v>1375.1527737382235</v>
          </cell>
          <cell r="J714" t="str">
            <v>TONS</v>
          </cell>
        </row>
        <row r="715">
          <cell r="A715" t="str">
            <v>18033</v>
          </cell>
          <cell r="B715" t="str">
            <v>18</v>
          </cell>
          <cell r="C715" t="str">
            <v>033</v>
          </cell>
          <cell r="D715" t="str">
            <v>De Kalb</v>
          </cell>
          <cell r="E715" t="str">
            <v>County</v>
          </cell>
          <cell r="F715" t="str">
            <v>IN</v>
          </cell>
          <cell r="G715">
            <v>42223</v>
          </cell>
          <cell r="H715">
            <v>0.42299220803827298</v>
          </cell>
          <cell r="I715">
            <v>1773.6858914540815</v>
          </cell>
          <cell r="J715" t="str">
            <v>TONS</v>
          </cell>
        </row>
        <row r="716">
          <cell r="A716" t="str">
            <v>18035</v>
          </cell>
          <cell r="B716" t="str">
            <v>18</v>
          </cell>
          <cell r="C716" t="str">
            <v>035</v>
          </cell>
          <cell r="D716" t="str">
            <v>Delaware</v>
          </cell>
          <cell r="E716" t="str">
            <v>County</v>
          </cell>
          <cell r="F716" t="str">
            <v>IN</v>
          </cell>
          <cell r="G716">
            <v>117671</v>
          </cell>
          <cell r="H716">
            <v>0.22811907776767429</v>
          </cell>
          <cell r="I716">
            <v>2665.7922947537468</v>
          </cell>
          <cell r="J716" t="str">
            <v>TONS</v>
          </cell>
        </row>
        <row r="717">
          <cell r="A717" t="str">
            <v>18037</v>
          </cell>
          <cell r="B717" t="str">
            <v>18</v>
          </cell>
          <cell r="C717" t="str">
            <v>037</v>
          </cell>
          <cell r="D717" t="str">
            <v>Dubois</v>
          </cell>
          <cell r="E717" t="str">
            <v>County</v>
          </cell>
          <cell r="F717" t="str">
            <v>IN</v>
          </cell>
          <cell r="G717">
            <v>41889</v>
          </cell>
          <cell r="H717">
            <v>0.49246818973954976</v>
          </cell>
          <cell r="I717">
            <v>2048.676721993631</v>
          </cell>
          <cell r="J717" t="str">
            <v>TONS</v>
          </cell>
        </row>
        <row r="718">
          <cell r="A718" t="str">
            <v>18039</v>
          </cell>
          <cell r="B718" t="str">
            <v>18</v>
          </cell>
          <cell r="C718" t="str">
            <v>039</v>
          </cell>
          <cell r="D718" t="str">
            <v>Elkhart</v>
          </cell>
          <cell r="E718" t="str">
            <v>County</v>
          </cell>
          <cell r="F718" t="str">
            <v>IN</v>
          </cell>
          <cell r="G718">
            <v>197559</v>
          </cell>
          <cell r="H718">
            <v>0.20587267601071071</v>
          </cell>
          <cell r="I718">
            <v>4039.157479127683</v>
          </cell>
          <cell r="J718" t="str">
            <v>TONS</v>
          </cell>
        </row>
        <row r="719">
          <cell r="A719" t="str">
            <v>18041</v>
          </cell>
          <cell r="B719" t="str">
            <v>18</v>
          </cell>
          <cell r="C719" t="str">
            <v>041</v>
          </cell>
          <cell r="D719" t="str">
            <v>Fayette</v>
          </cell>
          <cell r="E719" t="str">
            <v>County</v>
          </cell>
          <cell r="F719" t="str">
            <v>IN</v>
          </cell>
          <cell r="G719">
            <v>24277</v>
          </cell>
          <cell r="H719">
            <v>0.36783787123614942</v>
          </cell>
          <cell r="I719">
            <v>886.84294572704073</v>
          </cell>
          <cell r="J719" t="str">
            <v>TONS</v>
          </cell>
        </row>
        <row r="720">
          <cell r="A720" t="str">
            <v>18043</v>
          </cell>
          <cell r="B720" t="str">
            <v>18</v>
          </cell>
          <cell r="C720" t="str">
            <v>043</v>
          </cell>
          <cell r="D720" t="str">
            <v>Floyd</v>
          </cell>
          <cell r="E720" t="str">
            <v>County</v>
          </cell>
          <cell r="F720" t="str">
            <v>IN</v>
          </cell>
          <cell r="G720">
            <v>74578</v>
          </cell>
          <cell r="H720">
            <v>0.20327710584890987</v>
          </cell>
          <cell r="I720">
            <v>1505.5474868109673</v>
          </cell>
          <cell r="J720" t="str">
            <v>TONS</v>
          </cell>
        </row>
        <row r="721">
          <cell r="A721" t="str">
            <v>18045</v>
          </cell>
          <cell r="B721" t="str">
            <v>18</v>
          </cell>
          <cell r="C721" t="str">
            <v>045</v>
          </cell>
          <cell r="D721" t="str">
            <v>Fountain</v>
          </cell>
          <cell r="E721" t="str">
            <v>County</v>
          </cell>
          <cell r="F721" t="str">
            <v>IN</v>
          </cell>
          <cell r="G721">
            <v>17240</v>
          </cell>
          <cell r="H721">
            <v>0.65951276102088163</v>
          </cell>
          <cell r="I721">
            <v>1129.1606151082256</v>
          </cell>
          <cell r="J721" t="str">
            <v>TONS</v>
          </cell>
        </row>
        <row r="722">
          <cell r="A722" t="str">
            <v>18047</v>
          </cell>
          <cell r="B722" t="str">
            <v>18</v>
          </cell>
          <cell r="C722" t="str">
            <v>047</v>
          </cell>
          <cell r="D722" t="str">
            <v>Franklin</v>
          </cell>
          <cell r="E722" t="str">
            <v>County</v>
          </cell>
          <cell r="F722" t="str">
            <v>IN</v>
          </cell>
          <cell r="G722">
            <v>23087</v>
          </cell>
          <cell r="H722">
            <v>0.88859531337982411</v>
          </cell>
          <cell r="I722">
            <v>2037.3553226864774</v>
          </cell>
          <cell r="J722" t="str">
            <v>TONS</v>
          </cell>
        </row>
        <row r="723">
          <cell r="A723" t="str">
            <v>18049</v>
          </cell>
          <cell r="B723" t="str">
            <v>18</v>
          </cell>
          <cell r="C723" t="str">
            <v>049</v>
          </cell>
          <cell r="D723" t="str">
            <v>Fulton</v>
          </cell>
          <cell r="E723" t="str">
            <v>County</v>
          </cell>
          <cell r="F723" t="str">
            <v>IN</v>
          </cell>
          <cell r="G723">
            <v>20836</v>
          </cell>
          <cell r="H723">
            <v>0.64921290074870419</v>
          </cell>
          <cell r="I723">
            <v>1343.3734072620025</v>
          </cell>
          <cell r="J723" t="str">
            <v>TONS</v>
          </cell>
        </row>
        <row r="724">
          <cell r="A724" t="str">
            <v>18051</v>
          </cell>
          <cell r="B724" t="str">
            <v>18</v>
          </cell>
          <cell r="C724" t="str">
            <v>051</v>
          </cell>
          <cell r="D724" t="str">
            <v>Gibson</v>
          </cell>
          <cell r="E724" t="str">
            <v>County</v>
          </cell>
          <cell r="F724" t="str">
            <v>IN</v>
          </cell>
          <cell r="G724">
            <v>33503</v>
          </cell>
          <cell r="H724">
            <v>0.5361907888845775</v>
          </cell>
          <cell r="I724">
            <v>1784.0141855588536</v>
          </cell>
          <cell r="J724" t="str">
            <v>TONS</v>
          </cell>
        </row>
        <row r="725">
          <cell r="A725" t="str">
            <v>18053</v>
          </cell>
          <cell r="B725" t="str">
            <v>18</v>
          </cell>
          <cell r="C725" t="str">
            <v>053</v>
          </cell>
          <cell r="D725" t="str">
            <v>Grant</v>
          </cell>
          <cell r="E725" t="str">
            <v>County</v>
          </cell>
          <cell r="F725" t="str">
            <v>IN</v>
          </cell>
          <cell r="G725">
            <v>70061</v>
          </cell>
          <cell r="H725">
            <v>0.28913375487075549</v>
          </cell>
          <cell r="I725">
            <v>2011.7332084650241</v>
          </cell>
          <cell r="J725" t="str">
            <v>TONS</v>
          </cell>
        </row>
        <row r="726">
          <cell r="A726" t="str">
            <v>18055</v>
          </cell>
          <cell r="B726" t="str">
            <v>18</v>
          </cell>
          <cell r="C726" t="str">
            <v>055</v>
          </cell>
          <cell r="D726" t="str">
            <v>Greene</v>
          </cell>
          <cell r="E726" t="str">
            <v>County</v>
          </cell>
          <cell r="F726" t="str">
            <v>IN</v>
          </cell>
          <cell r="G726">
            <v>33165</v>
          </cell>
          <cell r="H726">
            <v>0.74843962008141107</v>
          </cell>
          <cell r="I726">
            <v>2465.0857333523636</v>
          </cell>
          <cell r="J726" t="str">
            <v>TONS</v>
          </cell>
        </row>
        <row r="727">
          <cell r="A727" t="str">
            <v>18057</v>
          </cell>
          <cell r="B727" t="str">
            <v>18</v>
          </cell>
          <cell r="C727" t="str">
            <v>057</v>
          </cell>
          <cell r="D727" t="str">
            <v>Hamilton</v>
          </cell>
          <cell r="E727" t="str">
            <v>County</v>
          </cell>
          <cell r="F727" t="str">
            <v>IN</v>
          </cell>
          <cell r="G727">
            <v>274569</v>
          </cell>
          <cell r="H727">
            <v>5.635377628210031E-2</v>
          </cell>
          <cell r="I727">
            <v>0</v>
          </cell>
          <cell r="J727" t="str">
            <v>TONS</v>
          </cell>
        </row>
        <row r="728">
          <cell r="A728" t="str">
            <v>18059</v>
          </cell>
          <cell r="B728" t="str">
            <v>18</v>
          </cell>
          <cell r="C728" t="str">
            <v>059</v>
          </cell>
          <cell r="D728" t="str">
            <v>Hancock</v>
          </cell>
          <cell r="E728" t="str">
            <v>County</v>
          </cell>
          <cell r="F728" t="str">
            <v>IN</v>
          </cell>
          <cell r="G728">
            <v>70002</v>
          </cell>
          <cell r="H728">
            <v>0.30446272963629611</v>
          </cell>
          <cell r="I728">
            <v>2116.6051178365533</v>
          </cell>
          <cell r="J728" t="str">
            <v>TONS</v>
          </cell>
        </row>
        <row r="729">
          <cell r="A729" t="str">
            <v>18061</v>
          </cell>
          <cell r="B729" t="str">
            <v>18</v>
          </cell>
          <cell r="C729" t="str">
            <v>061</v>
          </cell>
          <cell r="D729" t="str">
            <v>Harrison</v>
          </cell>
          <cell r="E729" t="str">
            <v>County</v>
          </cell>
          <cell r="F729" t="str">
            <v>IN</v>
          </cell>
          <cell r="G729">
            <v>39364</v>
          </cell>
          <cell r="H729">
            <v>0.85847474850116856</v>
          </cell>
          <cell r="I729">
            <v>3356.0004104091704</v>
          </cell>
          <cell r="J729" t="str">
            <v>TONS</v>
          </cell>
        </row>
        <row r="730">
          <cell r="A730" t="str">
            <v>18063</v>
          </cell>
          <cell r="B730" t="str">
            <v>18</v>
          </cell>
          <cell r="C730" t="str">
            <v>063</v>
          </cell>
          <cell r="D730" t="str">
            <v>Hendricks</v>
          </cell>
          <cell r="E730" t="str">
            <v>County</v>
          </cell>
          <cell r="F730" t="str">
            <v>IN</v>
          </cell>
          <cell r="G730">
            <v>145448</v>
          </cell>
          <cell r="H730">
            <v>0.17846928111765029</v>
          </cell>
          <cell r="I730">
            <v>0</v>
          </cell>
          <cell r="J730" t="str">
            <v>TONS</v>
          </cell>
        </row>
        <row r="731">
          <cell r="A731" t="str">
            <v>18065</v>
          </cell>
          <cell r="B731" t="str">
            <v>18</v>
          </cell>
          <cell r="C731" t="str">
            <v>065</v>
          </cell>
          <cell r="D731" t="str">
            <v>Henry</v>
          </cell>
          <cell r="E731" t="str">
            <v>County</v>
          </cell>
          <cell r="F731" t="str">
            <v>IN</v>
          </cell>
          <cell r="G731">
            <v>49462</v>
          </cell>
          <cell r="H731">
            <v>0.42855121103069022</v>
          </cell>
          <cell r="I731">
            <v>2105.0850974889236</v>
          </cell>
          <cell r="J731" t="str">
            <v>TONS</v>
          </cell>
        </row>
        <row r="732">
          <cell r="A732" t="str">
            <v>18067</v>
          </cell>
          <cell r="B732" t="str">
            <v>18</v>
          </cell>
          <cell r="C732" t="str">
            <v>067</v>
          </cell>
          <cell r="D732" t="str">
            <v>Howard</v>
          </cell>
          <cell r="E732" t="str">
            <v>County</v>
          </cell>
          <cell r="F732" t="str">
            <v>IN</v>
          </cell>
          <cell r="G732">
            <v>82752</v>
          </cell>
          <cell r="H732">
            <v>0.2153543116782676</v>
          </cell>
          <cell r="I732">
            <v>1769.8127811647919</v>
          </cell>
          <cell r="J732" t="str">
            <v>TONS</v>
          </cell>
        </row>
        <row r="733">
          <cell r="A733" t="str">
            <v>18069</v>
          </cell>
          <cell r="B733" t="str">
            <v>18</v>
          </cell>
          <cell r="C733" t="str">
            <v>069</v>
          </cell>
          <cell r="D733" t="str">
            <v>Huntington</v>
          </cell>
          <cell r="E733" t="str">
            <v>County</v>
          </cell>
          <cell r="F733" t="str">
            <v>IN</v>
          </cell>
          <cell r="G733">
            <v>37124</v>
          </cell>
          <cell r="H733">
            <v>0.50956254713931692</v>
          </cell>
          <cell r="I733">
            <v>1878.657111345849</v>
          </cell>
          <cell r="J733" t="str">
            <v>TONS</v>
          </cell>
        </row>
        <row r="734">
          <cell r="A734" t="str">
            <v>18071</v>
          </cell>
          <cell r="B734" t="str">
            <v>18</v>
          </cell>
          <cell r="C734" t="str">
            <v>071</v>
          </cell>
          <cell r="D734" t="str">
            <v>Jackson</v>
          </cell>
          <cell r="E734" t="str">
            <v>County</v>
          </cell>
          <cell r="F734" t="str">
            <v>IN</v>
          </cell>
          <cell r="G734">
            <v>42376</v>
          </cell>
          <cell r="H734">
            <v>0.43732301302624127</v>
          </cell>
          <cell r="I734">
            <v>1840.4225610541459</v>
          </cell>
          <cell r="J734" t="str">
            <v>TONS</v>
          </cell>
        </row>
        <row r="735">
          <cell r="A735" t="str">
            <v>18073</v>
          </cell>
          <cell r="B735" t="str">
            <v>18</v>
          </cell>
          <cell r="C735" t="str">
            <v>073</v>
          </cell>
          <cell r="D735" t="str">
            <v>Jasper</v>
          </cell>
          <cell r="E735" t="str">
            <v>County</v>
          </cell>
          <cell r="F735" t="str">
            <v>IN</v>
          </cell>
          <cell r="G735">
            <v>33478</v>
          </cell>
          <cell r="H735">
            <v>0.68038711989963563</v>
          </cell>
          <cell r="I735">
            <v>2262.0950299855026</v>
          </cell>
          <cell r="J735" t="str">
            <v>TONS</v>
          </cell>
        </row>
        <row r="736">
          <cell r="A736" t="str">
            <v>18075</v>
          </cell>
          <cell r="B736" t="str">
            <v>18</v>
          </cell>
          <cell r="C736" t="str">
            <v>075</v>
          </cell>
          <cell r="D736" t="str">
            <v>Jay</v>
          </cell>
          <cell r="E736" t="str">
            <v>County</v>
          </cell>
          <cell r="F736" t="str">
            <v>IN</v>
          </cell>
          <cell r="G736">
            <v>21253</v>
          </cell>
          <cell r="H736">
            <v>0.55653319531360279</v>
          </cell>
          <cell r="I736">
            <v>1174.6448333773167</v>
          </cell>
          <cell r="J736" t="str">
            <v>TONS</v>
          </cell>
        </row>
        <row r="737">
          <cell r="A737" t="str">
            <v>18077</v>
          </cell>
          <cell r="B737" t="str">
            <v>18</v>
          </cell>
          <cell r="C737" t="str">
            <v>077</v>
          </cell>
          <cell r="D737" t="str">
            <v>Jefferson</v>
          </cell>
          <cell r="E737" t="str">
            <v>County</v>
          </cell>
          <cell r="F737" t="str">
            <v>IN</v>
          </cell>
          <cell r="G737">
            <v>32428</v>
          </cell>
          <cell r="H737">
            <v>0.45096829900086344</v>
          </cell>
          <cell r="I737">
            <v>1452.3170479632972</v>
          </cell>
          <cell r="J737" t="str">
            <v>TONS</v>
          </cell>
        </row>
        <row r="738">
          <cell r="A738" t="str">
            <v>18079</v>
          </cell>
          <cell r="B738" t="str">
            <v>18</v>
          </cell>
          <cell r="C738" t="str">
            <v>079</v>
          </cell>
          <cell r="D738" t="str">
            <v>Jennings</v>
          </cell>
          <cell r="E738" t="str">
            <v>County</v>
          </cell>
          <cell r="F738" t="str">
            <v>IN</v>
          </cell>
          <cell r="G738">
            <v>28525</v>
          </cell>
          <cell r="H738">
            <v>0.60196319018404909</v>
          </cell>
          <cell r="I738">
            <v>1705.2609430099685</v>
          </cell>
          <cell r="J738" t="str">
            <v>TONS</v>
          </cell>
        </row>
        <row r="739">
          <cell r="A739" t="str">
            <v>18081</v>
          </cell>
          <cell r="B739" t="str">
            <v>18</v>
          </cell>
          <cell r="C739" t="str">
            <v>081</v>
          </cell>
          <cell r="D739" t="str">
            <v>Johnson</v>
          </cell>
          <cell r="E739" t="str">
            <v>County</v>
          </cell>
          <cell r="F739" t="str">
            <v>IN</v>
          </cell>
          <cell r="G739">
            <v>139654</v>
          </cell>
          <cell r="H739">
            <v>0.13896487032236815</v>
          </cell>
          <cell r="I739">
            <v>0</v>
          </cell>
          <cell r="J739" t="str">
            <v>TONS</v>
          </cell>
        </row>
        <row r="740">
          <cell r="A740" t="str">
            <v>18083</v>
          </cell>
          <cell r="B740" t="str">
            <v>18</v>
          </cell>
          <cell r="C740" t="str">
            <v>083</v>
          </cell>
          <cell r="D740" t="str">
            <v>Knox</v>
          </cell>
          <cell r="E740" t="str">
            <v>County</v>
          </cell>
          <cell r="F740" t="str">
            <v>IN</v>
          </cell>
          <cell r="G740">
            <v>38440</v>
          </cell>
          <cell r="H740">
            <v>0.36214880332986471</v>
          </cell>
          <cell r="I740">
            <v>1382.5017522358496</v>
          </cell>
          <cell r="J740" t="str">
            <v>TONS</v>
          </cell>
        </row>
        <row r="741">
          <cell r="A741" t="str">
            <v>18085</v>
          </cell>
          <cell r="B741" t="str">
            <v>18</v>
          </cell>
          <cell r="C741" t="str">
            <v>085</v>
          </cell>
          <cell r="D741" t="str">
            <v>Kosciusko</v>
          </cell>
          <cell r="E741" t="str">
            <v>County</v>
          </cell>
          <cell r="F741" t="str">
            <v>IN</v>
          </cell>
          <cell r="G741">
            <v>77358</v>
          </cell>
          <cell r="H741">
            <v>0.46597636960624628</v>
          </cell>
          <cell r="I741">
            <v>3579.8463230260518</v>
          </cell>
          <cell r="J741" t="str">
            <v>TONS</v>
          </cell>
        </row>
        <row r="742">
          <cell r="A742" t="str">
            <v>18087</v>
          </cell>
          <cell r="B742" t="str">
            <v>18</v>
          </cell>
          <cell r="C742" t="str">
            <v>087</v>
          </cell>
          <cell r="D742" t="str">
            <v>Lagrange</v>
          </cell>
          <cell r="E742" t="str">
            <v>County</v>
          </cell>
          <cell r="F742" t="str">
            <v>IN</v>
          </cell>
          <cell r="G742">
            <v>37128</v>
          </cell>
          <cell r="H742">
            <v>0.91615492350786465</v>
          </cell>
          <cell r="I742">
            <v>3378.0473459020486</v>
          </cell>
          <cell r="J742" t="str">
            <v>TONS</v>
          </cell>
        </row>
        <row r="743">
          <cell r="A743" t="str">
            <v>18089</v>
          </cell>
          <cell r="B743" t="str">
            <v>18</v>
          </cell>
          <cell r="C743" t="str">
            <v>089</v>
          </cell>
          <cell r="D743" t="str">
            <v>Lake</v>
          </cell>
          <cell r="E743" t="str">
            <v>County</v>
          </cell>
          <cell r="F743" t="str">
            <v>IN</v>
          </cell>
          <cell r="G743">
            <v>496005</v>
          </cell>
          <cell r="H743">
            <v>3.9681051602302397E-2</v>
          </cell>
          <cell r="I743">
            <v>0</v>
          </cell>
          <cell r="J743" t="str">
            <v>TONS</v>
          </cell>
        </row>
        <row r="744">
          <cell r="A744" t="str">
            <v>18091</v>
          </cell>
          <cell r="B744" t="str">
            <v>18</v>
          </cell>
          <cell r="C744" t="str">
            <v>091</v>
          </cell>
          <cell r="D744" t="str">
            <v>La Porte</v>
          </cell>
          <cell r="E744" t="str">
            <v>County</v>
          </cell>
          <cell r="F744" t="str">
            <v>IN</v>
          </cell>
          <cell r="G744">
            <v>111467</v>
          </cell>
          <cell r="H744">
            <v>0.35627584845739096</v>
          </cell>
          <cell r="I744">
            <v>3943.9186902192578</v>
          </cell>
          <cell r="J744" t="str">
            <v>TONS</v>
          </cell>
        </row>
        <row r="745">
          <cell r="A745" t="str">
            <v>18093</v>
          </cell>
          <cell r="B745" t="str">
            <v>18</v>
          </cell>
          <cell r="C745" t="str">
            <v>093</v>
          </cell>
          <cell r="D745" t="str">
            <v>Lawrence</v>
          </cell>
          <cell r="E745" t="str">
            <v>County</v>
          </cell>
          <cell r="F745" t="str">
            <v>IN</v>
          </cell>
          <cell r="G745">
            <v>46134</v>
          </cell>
          <cell r="H745">
            <v>0.58447132266874757</v>
          </cell>
          <cell r="I745">
            <v>2677.808867702568</v>
          </cell>
          <cell r="J745" t="str">
            <v>TONS</v>
          </cell>
        </row>
        <row r="746">
          <cell r="A746" t="str">
            <v>18095</v>
          </cell>
          <cell r="B746" t="str">
            <v>18</v>
          </cell>
          <cell r="C746" t="str">
            <v>095</v>
          </cell>
          <cell r="D746" t="str">
            <v>Madison</v>
          </cell>
          <cell r="E746" t="str">
            <v>County</v>
          </cell>
          <cell r="F746" t="str">
            <v>IN</v>
          </cell>
          <cell r="G746">
            <v>131636</v>
          </cell>
          <cell r="H746">
            <v>0.230886687532286</v>
          </cell>
          <cell r="I746">
            <v>3018.344641599323</v>
          </cell>
          <cell r="J746" t="str">
            <v>TONS</v>
          </cell>
        </row>
        <row r="747">
          <cell r="A747" t="str">
            <v>18097</v>
          </cell>
          <cell r="B747" t="str">
            <v>18</v>
          </cell>
          <cell r="C747" t="str">
            <v>097</v>
          </cell>
          <cell r="D747" t="str">
            <v>Marion</v>
          </cell>
          <cell r="E747" t="str">
            <v>County</v>
          </cell>
          <cell r="F747" t="str">
            <v>IN</v>
          </cell>
          <cell r="G747">
            <v>903393</v>
          </cell>
          <cell r="H747">
            <v>6.0018175921221443E-3</v>
          </cell>
          <cell r="I747">
            <v>0</v>
          </cell>
          <cell r="J747" t="str">
            <v>TONS</v>
          </cell>
        </row>
        <row r="748">
          <cell r="A748" t="str">
            <v>18099</v>
          </cell>
          <cell r="B748" t="str">
            <v>18</v>
          </cell>
          <cell r="C748" t="str">
            <v>099</v>
          </cell>
          <cell r="D748" t="str">
            <v>Marshall</v>
          </cell>
          <cell r="E748" t="str">
            <v>County</v>
          </cell>
          <cell r="F748" t="str">
            <v>IN</v>
          </cell>
          <cell r="G748">
            <v>47051</v>
          </cell>
          <cell r="H748">
            <v>0.63346156298484624</v>
          </cell>
          <cell r="I748">
            <v>2959.9500556992671</v>
          </cell>
          <cell r="J748" t="str">
            <v>TONS</v>
          </cell>
        </row>
        <row r="749">
          <cell r="A749" t="str">
            <v>18101</v>
          </cell>
          <cell r="B749" t="str">
            <v>18</v>
          </cell>
          <cell r="C749" t="str">
            <v>101</v>
          </cell>
          <cell r="D749" t="str">
            <v>Martin</v>
          </cell>
          <cell r="E749" t="str">
            <v>County</v>
          </cell>
          <cell r="F749" t="str">
            <v>IN</v>
          </cell>
          <cell r="G749">
            <v>10334</v>
          </cell>
          <cell r="H749">
            <v>0.72285658989742596</v>
          </cell>
          <cell r="I749">
            <v>741.84958617928271</v>
          </cell>
          <cell r="J749" t="str">
            <v>TONS</v>
          </cell>
        </row>
        <row r="750">
          <cell r="A750" t="str">
            <v>18103</v>
          </cell>
          <cell r="B750" t="str">
            <v>18</v>
          </cell>
          <cell r="C750" t="str">
            <v>103</v>
          </cell>
          <cell r="D750" t="str">
            <v>Miami</v>
          </cell>
          <cell r="E750" t="str">
            <v>County</v>
          </cell>
          <cell r="F750" t="str">
            <v>IN</v>
          </cell>
          <cell r="G750">
            <v>36903</v>
          </cell>
          <cell r="H750">
            <v>0.46486735495759152</v>
          </cell>
          <cell r="I750">
            <v>1703.6719746861575</v>
          </cell>
          <cell r="J750" t="str">
            <v>TONS</v>
          </cell>
        </row>
        <row r="751">
          <cell r="A751" t="str">
            <v>18105</v>
          </cell>
          <cell r="B751" t="str">
            <v>18</v>
          </cell>
          <cell r="C751" t="str">
            <v>105</v>
          </cell>
          <cell r="D751" t="str">
            <v>Monroe</v>
          </cell>
          <cell r="E751" t="str">
            <v>County</v>
          </cell>
          <cell r="F751" t="str">
            <v>IN</v>
          </cell>
          <cell r="G751">
            <v>137974</v>
          </cell>
          <cell r="H751">
            <v>0.21248206183773755</v>
          </cell>
          <cell r="I751">
            <v>2911.4865218230298</v>
          </cell>
          <cell r="J751" t="str">
            <v>TONS</v>
          </cell>
        </row>
        <row r="752">
          <cell r="A752" t="str">
            <v>18107</v>
          </cell>
          <cell r="B752" t="str">
            <v>18</v>
          </cell>
          <cell r="C752" t="str">
            <v>107</v>
          </cell>
          <cell r="D752" t="str">
            <v>Montgomery</v>
          </cell>
          <cell r="E752" t="str">
            <v>County</v>
          </cell>
          <cell r="F752" t="str">
            <v>IN</v>
          </cell>
          <cell r="G752">
            <v>38124</v>
          </cell>
          <cell r="H752">
            <v>0.52754170601196093</v>
          </cell>
          <cell r="I752">
            <v>1997.3331830304867</v>
          </cell>
          <cell r="J752" t="str">
            <v>TONS</v>
          </cell>
        </row>
        <row r="753">
          <cell r="A753" t="str">
            <v>18109</v>
          </cell>
          <cell r="B753" t="str">
            <v>18</v>
          </cell>
          <cell r="C753" t="str">
            <v>109</v>
          </cell>
          <cell r="D753" t="str">
            <v>Morgan</v>
          </cell>
          <cell r="E753" t="str">
            <v>County</v>
          </cell>
          <cell r="F753" t="str">
            <v>IN</v>
          </cell>
          <cell r="G753">
            <v>68894</v>
          </cell>
          <cell r="H753">
            <v>0.49137805904723197</v>
          </cell>
          <cell r="I753">
            <v>3361.9590416234614</v>
          </cell>
          <cell r="J753" t="str">
            <v>TONS</v>
          </cell>
        </row>
        <row r="754">
          <cell r="A754" t="str">
            <v>18111</v>
          </cell>
          <cell r="B754" t="str">
            <v>18</v>
          </cell>
          <cell r="C754" t="str">
            <v>111</v>
          </cell>
          <cell r="D754" t="str">
            <v>Newton</v>
          </cell>
          <cell r="E754" t="str">
            <v>County</v>
          </cell>
          <cell r="F754" t="str">
            <v>IN</v>
          </cell>
          <cell r="G754">
            <v>14244</v>
          </cell>
          <cell r="H754">
            <v>1</v>
          </cell>
          <cell r="I754">
            <v>1414.579050272785</v>
          </cell>
          <cell r="J754" t="str">
            <v>TONS</v>
          </cell>
        </row>
        <row r="755">
          <cell r="A755" t="str">
            <v>18113</v>
          </cell>
          <cell r="B755" t="str">
            <v>18</v>
          </cell>
          <cell r="C755" t="str">
            <v>113</v>
          </cell>
          <cell r="D755" t="str">
            <v>Noble</v>
          </cell>
          <cell r="E755" t="str">
            <v>County</v>
          </cell>
          <cell r="F755" t="str">
            <v>IN</v>
          </cell>
          <cell r="G755">
            <v>47536</v>
          </cell>
          <cell r="H755">
            <v>0.68049478290137999</v>
          </cell>
          <cell r="I755">
            <v>3212.4967086649849</v>
          </cell>
          <cell r="J755" t="str">
            <v>TONS</v>
          </cell>
        </row>
        <row r="756">
          <cell r="A756" t="str">
            <v>18115</v>
          </cell>
          <cell r="B756" t="str">
            <v>18</v>
          </cell>
          <cell r="C756" t="str">
            <v>115</v>
          </cell>
          <cell r="D756" t="str">
            <v>Ohio</v>
          </cell>
          <cell r="E756" t="str">
            <v>County</v>
          </cell>
          <cell r="F756" t="str">
            <v>IN</v>
          </cell>
          <cell r="G756">
            <v>6128</v>
          </cell>
          <cell r="H756">
            <v>1</v>
          </cell>
          <cell r="I756">
            <v>608.57486801963114</v>
          </cell>
          <cell r="J756" t="str">
            <v>TONS</v>
          </cell>
        </row>
        <row r="757">
          <cell r="A757" t="str">
            <v>18117</v>
          </cell>
          <cell r="B757" t="str">
            <v>18</v>
          </cell>
          <cell r="C757" t="str">
            <v>117</v>
          </cell>
          <cell r="D757" t="str">
            <v>Orange</v>
          </cell>
          <cell r="E757" t="str">
            <v>County</v>
          </cell>
          <cell r="F757" t="str">
            <v>IN</v>
          </cell>
          <cell r="G757">
            <v>19840</v>
          </cell>
          <cell r="H757">
            <v>0.83457661290322582</v>
          </cell>
          <cell r="I757">
            <v>1644.3835941039581</v>
          </cell>
          <cell r="J757" t="str">
            <v>TONS</v>
          </cell>
        </row>
        <row r="758">
          <cell r="A758" t="str">
            <v>18119</v>
          </cell>
          <cell r="B758" t="str">
            <v>18</v>
          </cell>
          <cell r="C758" t="str">
            <v>119</v>
          </cell>
          <cell r="D758" t="str">
            <v>Owen</v>
          </cell>
          <cell r="E758" t="str">
            <v>County</v>
          </cell>
          <cell r="F758" t="str">
            <v>IN</v>
          </cell>
          <cell r="G758">
            <v>21575</v>
          </cell>
          <cell r="H758">
            <v>1</v>
          </cell>
          <cell r="I758">
            <v>2142.6244741389592</v>
          </cell>
          <cell r="J758" t="str">
            <v>TONS</v>
          </cell>
        </row>
        <row r="759">
          <cell r="A759" t="str">
            <v>18121</v>
          </cell>
          <cell r="B759" t="str">
            <v>18</v>
          </cell>
          <cell r="C759" t="str">
            <v>121</v>
          </cell>
          <cell r="D759" t="str">
            <v>Parke</v>
          </cell>
          <cell r="E759" t="str">
            <v>County</v>
          </cell>
          <cell r="F759" t="str">
            <v>IN</v>
          </cell>
          <cell r="G759">
            <v>17339</v>
          </cell>
          <cell r="H759">
            <v>0.74975488782513411</v>
          </cell>
          <cell r="I759">
            <v>1291.0367630964761</v>
          </cell>
          <cell r="J759" t="str">
            <v>TONS</v>
          </cell>
        </row>
        <row r="760">
          <cell r="A760" t="str">
            <v>18123</v>
          </cell>
          <cell r="B760" t="str">
            <v>18</v>
          </cell>
          <cell r="C760" t="str">
            <v>123</v>
          </cell>
          <cell r="D760" t="str">
            <v>Perry</v>
          </cell>
          <cell r="E760" t="str">
            <v>County</v>
          </cell>
          <cell r="F760" t="str">
            <v>IN</v>
          </cell>
          <cell r="G760">
            <v>19338</v>
          </cell>
          <cell r="H760">
            <v>0.55041886441203847</v>
          </cell>
          <cell r="I760">
            <v>1057.0611774152992</v>
          </cell>
          <cell r="J760" t="str">
            <v>TONS</v>
          </cell>
        </row>
        <row r="761">
          <cell r="A761" t="str">
            <v>18125</v>
          </cell>
          <cell r="B761" t="str">
            <v>18</v>
          </cell>
          <cell r="C761" t="str">
            <v>125</v>
          </cell>
          <cell r="D761" t="str">
            <v>Pike</v>
          </cell>
          <cell r="E761" t="str">
            <v>County</v>
          </cell>
          <cell r="F761" t="str">
            <v>IN</v>
          </cell>
          <cell r="G761">
            <v>12845</v>
          </cell>
          <cell r="H761">
            <v>1</v>
          </cell>
          <cell r="I761">
            <v>1275.6436324595566</v>
          </cell>
          <cell r="J761" t="str">
            <v>TONS</v>
          </cell>
        </row>
        <row r="762">
          <cell r="A762" t="str">
            <v>18127</v>
          </cell>
          <cell r="B762" t="str">
            <v>18</v>
          </cell>
          <cell r="C762" t="str">
            <v>127</v>
          </cell>
          <cell r="D762" t="str">
            <v>Porter</v>
          </cell>
          <cell r="E762" t="str">
            <v>County</v>
          </cell>
          <cell r="F762" t="str">
            <v>IN</v>
          </cell>
          <cell r="G762">
            <v>164343</v>
          </cell>
          <cell r="H762">
            <v>0.20752937453983436</v>
          </cell>
          <cell r="I762">
            <v>3387.0846032437234</v>
          </cell>
          <cell r="J762" t="str">
            <v>TONS</v>
          </cell>
        </row>
        <row r="763">
          <cell r="A763" t="str">
            <v>18129</v>
          </cell>
          <cell r="B763" t="str">
            <v>18</v>
          </cell>
          <cell r="C763" t="str">
            <v>129</v>
          </cell>
          <cell r="D763" t="str">
            <v>Posey</v>
          </cell>
          <cell r="E763" t="str">
            <v>County</v>
          </cell>
          <cell r="F763" t="str">
            <v>IN</v>
          </cell>
          <cell r="G763">
            <v>25910</v>
          </cell>
          <cell r="H763">
            <v>0.66761868004631419</v>
          </cell>
          <cell r="I763">
            <v>1717.8733790802187</v>
          </cell>
          <cell r="J763" t="str">
            <v>TONS</v>
          </cell>
        </row>
        <row r="764">
          <cell r="A764" t="str">
            <v>18131</v>
          </cell>
          <cell r="B764" t="str">
            <v>18</v>
          </cell>
          <cell r="C764" t="str">
            <v>131</v>
          </cell>
          <cell r="D764" t="str">
            <v>Pulaski</v>
          </cell>
          <cell r="E764" t="str">
            <v>County</v>
          </cell>
          <cell r="F764" t="str">
            <v>IN</v>
          </cell>
          <cell r="G764">
            <v>13402</v>
          </cell>
          <cell r="H764">
            <v>0.80943142814505298</v>
          </cell>
          <cell r="I764">
            <v>1077.3205235438904</v>
          </cell>
          <cell r="J764" t="str">
            <v>TONS</v>
          </cell>
        </row>
        <row r="765">
          <cell r="A765" t="str">
            <v>18133</v>
          </cell>
          <cell r="B765" t="str">
            <v>18</v>
          </cell>
          <cell r="C765" t="str">
            <v>133</v>
          </cell>
          <cell r="D765" t="str">
            <v>Putnam</v>
          </cell>
          <cell r="E765" t="str">
            <v>County</v>
          </cell>
          <cell r="F765" t="str">
            <v>IN</v>
          </cell>
          <cell r="G765">
            <v>37963</v>
          </cell>
          <cell r="H765">
            <v>0.64802570924321046</v>
          </cell>
          <cell r="I765">
            <v>2443.1381083797237</v>
          </cell>
          <cell r="J765" t="str">
            <v>TONS</v>
          </cell>
        </row>
        <row r="766">
          <cell r="A766" t="str">
            <v>18135</v>
          </cell>
          <cell r="B766" t="str">
            <v>18</v>
          </cell>
          <cell r="C766" t="str">
            <v>135</v>
          </cell>
          <cell r="D766" t="str">
            <v>Randolph</v>
          </cell>
          <cell r="E766" t="str">
            <v>County</v>
          </cell>
          <cell r="F766" t="str">
            <v>IN</v>
          </cell>
          <cell r="G766">
            <v>26171</v>
          </cell>
          <cell r="H766">
            <v>0.61866187765083491</v>
          </cell>
          <cell r="I766">
            <v>1607.9366331765416</v>
          </cell>
          <cell r="J766" t="str">
            <v>TONS</v>
          </cell>
        </row>
        <row r="767">
          <cell r="A767" t="str">
            <v>18137</v>
          </cell>
          <cell r="B767" t="str">
            <v>18</v>
          </cell>
          <cell r="C767" t="str">
            <v>137</v>
          </cell>
          <cell r="D767" t="str">
            <v>Ripley</v>
          </cell>
          <cell r="E767" t="str">
            <v>County</v>
          </cell>
          <cell r="F767" t="str">
            <v>IN</v>
          </cell>
          <cell r="G767">
            <v>28818</v>
          </cell>
          <cell r="H767">
            <v>0.83243111943923942</v>
          </cell>
          <cell r="I767">
            <v>2382.3600699939516</v>
          </cell>
          <cell r="J767" t="str">
            <v>TONS</v>
          </cell>
        </row>
        <row r="768">
          <cell r="A768" t="str">
            <v>18139</v>
          </cell>
          <cell r="B768" t="str">
            <v>18</v>
          </cell>
          <cell r="C768" t="str">
            <v>139</v>
          </cell>
          <cell r="D768" t="str">
            <v>Rush</v>
          </cell>
          <cell r="E768" t="str">
            <v>County</v>
          </cell>
          <cell r="F768" t="str">
            <v>IN</v>
          </cell>
          <cell r="G768">
            <v>17392</v>
          </cell>
          <cell r="H768">
            <v>0.6116030358785649</v>
          </cell>
          <cell r="I768">
            <v>1056.3660037736317</v>
          </cell>
          <cell r="J768" t="str">
            <v>TONS</v>
          </cell>
        </row>
        <row r="769">
          <cell r="A769" t="str">
            <v>18141</v>
          </cell>
          <cell r="B769" t="str">
            <v>18</v>
          </cell>
          <cell r="C769" t="str">
            <v>141</v>
          </cell>
          <cell r="D769" t="str">
            <v>St. Joseph</v>
          </cell>
          <cell r="E769" t="str">
            <v>County</v>
          </cell>
          <cell r="F769" t="str">
            <v>IN</v>
          </cell>
          <cell r="G769">
            <v>266931</v>
          </cell>
          <cell r="H769">
            <v>9.0015771866137698E-2</v>
          </cell>
          <cell r="I769">
            <v>0</v>
          </cell>
          <cell r="J769" t="str">
            <v>TONS</v>
          </cell>
        </row>
        <row r="770">
          <cell r="A770" t="str">
            <v>18143</v>
          </cell>
          <cell r="B770" t="str">
            <v>18</v>
          </cell>
          <cell r="C770" t="str">
            <v>143</v>
          </cell>
          <cell r="D770" t="str">
            <v>Scott</v>
          </cell>
          <cell r="E770" t="str">
            <v>County</v>
          </cell>
          <cell r="F770" t="str">
            <v>IN</v>
          </cell>
          <cell r="G770">
            <v>24181</v>
          </cell>
          <cell r="H770">
            <v>0.52714941482982502</v>
          </cell>
          <cell r="I770">
            <v>1265.9112014762136</v>
          </cell>
          <cell r="J770" t="str">
            <v>TONS</v>
          </cell>
        </row>
        <row r="771">
          <cell r="A771" t="str">
            <v>18145</v>
          </cell>
          <cell r="B771" t="str">
            <v>18</v>
          </cell>
          <cell r="C771" t="str">
            <v>145</v>
          </cell>
          <cell r="D771" t="str">
            <v>Shelby</v>
          </cell>
          <cell r="E771" t="str">
            <v>County</v>
          </cell>
          <cell r="F771" t="str">
            <v>IN</v>
          </cell>
          <cell r="G771">
            <v>44436</v>
          </cell>
          <cell r="H771">
            <v>0.52047889098928801</v>
          </cell>
          <cell r="I771">
            <v>2296.8537120688693</v>
          </cell>
          <cell r="J771" t="str">
            <v>TONS</v>
          </cell>
        </row>
        <row r="772">
          <cell r="A772" t="str">
            <v>18147</v>
          </cell>
          <cell r="B772" t="str">
            <v>18</v>
          </cell>
          <cell r="C772" t="str">
            <v>147</v>
          </cell>
          <cell r="D772" t="str">
            <v>Spencer</v>
          </cell>
          <cell r="E772" t="str">
            <v>County</v>
          </cell>
          <cell r="F772" t="str">
            <v>IN</v>
          </cell>
          <cell r="G772">
            <v>20952</v>
          </cell>
          <cell r="H772">
            <v>1</v>
          </cell>
          <cell r="I772">
            <v>2080.7540200305666</v>
          </cell>
          <cell r="J772" t="str">
            <v>TONS</v>
          </cell>
        </row>
        <row r="773">
          <cell r="A773" t="str">
            <v>18149</v>
          </cell>
          <cell r="B773" t="str">
            <v>18</v>
          </cell>
          <cell r="C773" t="str">
            <v>149</v>
          </cell>
          <cell r="D773" t="str">
            <v>Starke</v>
          </cell>
          <cell r="E773" t="str">
            <v>County</v>
          </cell>
          <cell r="F773" t="str">
            <v>IN</v>
          </cell>
          <cell r="G773">
            <v>23363</v>
          </cell>
          <cell r="H773">
            <v>0.82382399520609506</v>
          </cell>
          <cell r="I773">
            <v>1911.4295830244519</v>
          </cell>
          <cell r="J773" t="str">
            <v>TONS</v>
          </cell>
        </row>
        <row r="774">
          <cell r="A774" t="str">
            <v>18151</v>
          </cell>
          <cell r="B774" t="str">
            <v>18</v>
          </cell>
          <cell r="C774" t="str">
            <v>151</v>
          </cell>
          <cell r="D774" t="str">
            <v>Steuben</v>
          </cell>
          <cell r="E774" t="str">
            <v>County</v>
          </cell>
          <cell r="F774" t="str">
            <v>IN</v>
          </cell>
          <cell r="G774">
            <v>34185</v>
          </cell>
          <cell r="H774">
            <v>0.67248793330408074</v>
          </cell>
          <cell r="I774">
            <v>2283.0495497557604</v>
          </cell>
          <cell r="J774" t="str">
            <v>TONS</v>
          </cell>
        </row>
        <row r="775">
          <cell r="A775" t="str">
            <v>18153</v>
          </cell>
          <cell r="B775" t="str">
            <v>18</v>
          </cell>
          <cell r="C775" t="str">
            <v>153</v>
          </cell>
          <cell r="D775" t="str">
            <v>Sullivan</v>
          </cell>
          <cell r="E775" t="str">
            <v>County</v>
          </cell>
          <cell r="F775" t="str">
            <v>IN</v>
          </cell>
          <cell r="G775">
            <v>21475</v>
          </cell>
          <cell r="H775">
            <v>0.78961583236321309</v>
          </cell>
          <cell r="I775">
            <v>1684.0084916789954</v>
          </cell>
          <cell r="J775" t="str">
            <v>TONS</v>
          </cell>
        </row>
        <row r="776">
          <cell r="A776" t="str">
            <v>18155</v>
          </cell>
          <cell r="B776" t="str">
            <v>18</v>
          </cell>
          <cell r="C776" t="str">
            <v>155</v>
          </cell>
          <cell r="D776" t="str">
            <v>Switzerland</v>
          </cell>
          <cell r="E776" t="str">
            <v>County</v>
          </cell>
          <cell r="F776" t="str">
            <v>IN</v>
          </cell>
          <cell r="G776">
            <v>10613</v>
          </cell>
          <cell r="H776">
            <v>1</v>
          </cell>
          <cell r="I776">
            <v>1053.9825512879156</v>
          </cell>
          <cell r="J776" t="str">
            <v>TONS</v>
          </cell>
        </row>
        <row r="777">
          <cell r="A777" t="str">
            <v>18157</v>
          </cell>
          <cell r="B777" t="str">
            <v>18</v>
          </cell>
          <cell r="C777" t="str">
            <v>157</v>
          </cell>
          <cell r="D777" t="str">
            <v>Tippecanoe</v>
          </cell>
          <cell r="E777" t="str">
            <v>County</v>
          </cell>
          <cell r="F777" t="str">
            <v>IN</v>
          </cell>
          <cell r="G777">
            <v>172780</v>
          </cell>
          <cell r="H777">
            <v>0.14501099664313</v>
          </cell>
          <cell r="I777">
            <v>0</v>
          </cell>
          <cell r="J777" t="str">
            <v>TONS</v>
          </cell>
        </row>
        <row r="778">
          <cell r="A778" t="str">
            <v>18159</v>
          </cell>
          <cell r="B778" t="str">
            <v>18</v>
          </cell>
          <cell r="C778" t="str">
            <v>159</v>
          </cell>
          <cell r="D778" t="str">
            <v>Tipton</v>
          </cell>
          <cell r="E778" t="str">
            <v>County</v>
          </cell>
          <cell r="F778" t="str">
            <v>IN</v>
          </cell>
          <cell r="G778">
            <v>15936</v>
          </cell>
          <cell r="H778">
            <v>0.61602660642570284</v>
          </cell>
          <cell r="I778">
            <v>974.93137717831576</v>
          </cell>
          <cell r="J778" t="str">
            <v>TONS</v>
          </cell>
        </row>
        <row r="779">
          <cell r="A779" t="str">
            <v>18161</v>
          </cell>
          <cell r="B779" t="str">
            <v>18</v>
          </cell>
          <cell r="C779" t="str">
            <v>161</v>
          </cell>
          <cell r="D779" t="str">
            <v>Union</v>
          </cell>
          <cell r="E779" t="str">
            <v>County</v>
          </cell>
          <cell r="F779" t="str">
            <v>IN</v>
          </cell>
          <cell r="G779">
            <v>7516</v>
          </cell>
          <cell r="H779">
            <v>1</v>
          </cell>
          <cell r="I779">
            <v>746.41787011023951</v>
          </cell>
          <cell r="J779" t="str">
            <v>TONS</v>
          </cell>
        </row>
        <row r="780">
          <cell r="A780" t="str">
            <v>18163</v>
          </cell>
          <cell r="B780" t="str">
            <v>18</v>
          </cell>
          <cell r="C780" t="str">
            <v>163</v>
          </cell>
          <cell r="D780" t="str">
            <v>Vanderburgh</v>
          </cell>
          <cell r="E780" t="str">
            <v>County</v>
          </cell>
          <cell r="F780" t="str">
            <v>IN</v>
          </cell>
          <cell r="G780">
            <v>179703</v>
          </cell>
          <cell r="H780">
            <v>9.1673483469947636E-2</v>
          </cell>
          <cell r="I780">
            <v>0</v>
          </cell>
          <cell r="J780" t="str">
            <v>TONS</v>
          </cell>
        </row>
        <row r="781">
          <cell r="A781" t="str">
            <v>18165</v>
          </cell>
          <cell r="B781" t="str">
            <v>18</v>
          </cell>
          <cell r="C781" t="str">
            <v>165</v>
          </cell>
          <cell r="D781" t="str">
            <v>Vermillion</v>
          </cell>
          <cell r="E781" t="str">
            <v>County</v>
          </cell>
          <cell r="F781" t="str">
            <v>IN</v>
          </cell>
          <cell r="G781">
            <v>16212</v>
          </cell>
          <cell r="H781">
            <v>0.60368862570935111</v>
          </cell>
          <cell r="I781">
            <v>971.95206157116991</v>
          </cell>
          <cell r="J781" t="str">
            <v>TONS</v>
          </cell>
        </row>
        <row r="782">
          <cell r="A782" t="str">
            <v>18167</v>
          </cell>
          <cell r="B782" t="str">
            <v>18</v>
          </cell>
          <cell r="C782" t="str">
            <v>167</v>
          </cell>
          <cell r="D782" t="str">
            <v>Vigo</v>
          </cell>
          <cell r="E782" t="str">
            <v>County</v>
          </cell>
          <cell r="F782" t="str">
            <v>IN</v>
          </cell>
          <cell r="G782">
            <v>107848</v>
          </cell>
          <cell r="H782">
            <v>0.23758437801350049</v>
          </cell>
          <cell r="I782">
            <v>2544.6334600631544</v>
          </cell>
          <cell r="J782" t="str">
            <v>TONS</v>
          </cell>
        </row>
        <row r="783">
          <cell r="A783" t="str">
            <v>18169</v>
          </cell>
          <cell r="B783" t="str">
            <v>18</v>
          </cell>
          <cell r="C783" t="str">
            <v>169</v>
          </cell>
          <cell r="D783" t="str">
            <v>Wabash</v>
          </cell>
          <cell r="E783" t="str">
            <v>County</v>
          </cell>
          <cell r="F783" t="str">
            <v>IN</v>
          </cell>
          <cell r="G783">
            <v>32888</v>
          </cell>
          <cell r="H783">
            <v>0.49984796886402333</v>
          </cell>
          <cell r="I783">
            <v>1632.565642195613</v>
          </cell>
          <cell r="J783" t="str">
            <v>TONS</v>
          </cell>
        </row>
        <row r="784">
          <cell r="A784" t="str">
            <v>18171</v>
          </cell>
          <cell r="B784" t="str">
            <v>18</v>
          </cell>
          <cell r="C784" t="str">
            <v>171</v>
          </cell>
          <cell r="D784" t="str">
            <v>Warren</v>
          </cell>
          <cell r="E784" t="str">
            <v>County</v>
          </cell>
          <cell r="F784" t="str">
            <v>IN</v>
          </cell>
          <cell r="G784">
            <v>8508</v>
          </cell>
          <cell r="H784">
            <v>0.77103902209685005</v>
          </cell>
          <cell r="I784">
            <v>651.4770127625294</v>
          </cell>
          <cell r="J784" t="str">
            <v>TONS</v>
          </cell>
        </row>
        <row r="785">
          <cell r="A785" t="str">
            <v>18173</v>
          </cell>
          <cell r="B785" t="str">
            <v>18</v>
          </cell>
          <cell r="C785" t="str">
            <v>173</v>
          </cell>
          <cell r="D785" t="str">
            <v>Warrick</v>
          </cell>
          <cell r="E785" t="str">
            <v>County</v>
          </cell>
          <cell r="F785" t="str">
            <v>IN</v>
          </cell>
          <cell r="G785">
            <v>59689</v>
          </cell>
          <cell r="H785">
            <v>0.29306907470388177</v>
          </cell>
          <cell r="I785">
            <v>1737.2389305266659</v>
          </cell>
          <cell r="J785" t="str">
            <v>TONS</v>
          </cell>
        </row>
        <row r="786">
          <cell r="A786" t="str">
            <v>18175</v>
          </cell>
          <cell r="B786" t="str">
            <v>18</v>
          </cell>
          <cell r="C786" t="str">
            <v>175</v>
          </cell>
          <cell r="D786" t="str">
            <v>Washington</v>
          </cell>
          <cell r="E786" t="str">
            <v>County</v>
          </cell>
          <cell r="F786" t="str">
            <v>IN</v>
          </cell>
          <cell r="G786">
            <v>28262</v>
          </cell>
          <cell r="H786">
            <v>0.7684523388295238</v>
          </cell>
          <cell r="I786">
            <v>2156.8258785330208</v>
          </cell>
          <cell r="J786" t="str">
            <v>TONS</v>
          </cell>
        </row>
        <row r="787">
          <cell r="A787" t="str">
            <v>18177</v>
          </cell>
          <cell r="B787" t="str">
            <v>18</v>
          </cell>
          <cell r="C787" t="str">
            <v>177</v>
          </cell>
          <cell r="D787" t="str">
            <v>Wayne</v>
          </cell>
          <cell r="E787" t="str">
            <v>County</v>
          </cell>
          <cell r="F787" t="str">
            <v>IN</v>
          </cell>
          <cell r="G787">
            <v>68917</v>
          </cell>
          <cell r="H787">
            <v>0.33049900605075672</v>
          </cell>
          <cell r="I787">
            <v>2261.9957194652643</v>
          </cell>
          <cell r="J787" t="str">
            <v>TONS</v>
          </cell>
        </row>
        <row r="788">
          <cell r="A788" t="str">
            <v>18179</v>
          </cell>
          <cell r="B788" t="str">
            <v>18</v>
          </cell>
          <cell r="C788" t="str">
            <v>179</v>
          </cell>
          <cell r="D788" t="str">
            <v>Wells</v>
          </cell>
          <cell r="E788" t="str">
            <v>County</v>
          </cell>
          <cell r="F788" t="str">
            <v>IN</v>
          </cell>
          <cell r="G788">
            <v>27636</v>
          </cell>
          <cell r="H788">
            <v>0.50560862642929516</v>
          </cell>
          <cell r="I788">
            <v>1387.6658992882356</v>
          </cell>
          <cell r="J788" t="str">
            <v>TONS</v>
          </cell>
        </row>
        <row r="789">
          <cell r="A789" t="str">
            <v>18181</v>
          </cell>
          <cell r="B789" t="str">
            <v>18</v>
          </cell>
          <cell r="C789" t="str">
            <v>181</v>
          </cell>
          <cell r="D789" t="str">
            <v>White</v>
          </cell>
          <cell r="E789" t="str">
            <v>County</v>
          </cell>
          <cell r="F789" t="str">
            <v>IN</v>
          </cell>
          <cell r="G789">
            <v>24643</v>
          </cell>
          <cell r="H789">
            <v>0.67966562512681084</v>
          </cell>
          <cell r="I789">
            <v>1663.3519034694521</v>
          </cell>
          <cell r="J789" t="str">
            <v>TONS</v>
          </cell>
        </row>
        <row r="790">
          <cell r="A790" t="str">
            <v>18183</v>
          </cell>
          <cell r="B790" t="str">
            <v>18</v>
          </cell>
          <cell r="C790" t="str">
            <v>183</v>
          </cell>
          <cell r="D790" t="str">
            <v>Whitley</v>
          </cell>
          <cell r="E790" t="str">
            <v>County</v>
          </cell>
          <cell r="F790" t="str">
            <v>IN</v>
          </cell>
          <cell r="G790">
            <v>33292</v>
          </cell>
          <cell r="H790">
            <v>0.71164243662141058</v>
          </cell>
          <cell r="I790">
            <v>2352.8648454832082</v>
          </cell>
          <cell r="J790" t="str">
            <v>TONS</v>
          </cell>
        </row>
        <row r="791">
          <cell r="A791" t="str">
            <v>19001</v>
          </cell>
          <cell r="B791" t="str">
            <v>19</v>
          </cell>
          <cell r="C791" t="str">
            <v>001</v>
          </cell>
          <cell r="D791" t="str">
            <v>Adair</v>
          </cell>
          <cell r="E791" t="str">
            <v>County</v>
          </cell>
          <cell r="F791" t="str">
            <v>IA</v>
          </cell>
          <cell r="G791">
            <v>7682</v>
          </cell>
          <cell r="H791">
            <v>1</v>
          </cell>
          <cell r="I791">
            <v>762.90341646977913</v>
          </cell>
          <cell r="J791" t="str">
            <v>TONS</v>
          </cell>
        </row>
        <row r="792">
          <cell r="A792" t="str">
            <v>19003</v>
          </cell>
          <cell r="B792" t="str">
            <v>19</v>
          </cell>
          <cell r="C792" t="str">
            <v>003</v>
          </cell>
          <cell r="D792" t="str">
            <v>Adams</v>
          </cell>
          <cell r="E792" t="str">
            <v>County</v>
          </cell>
          <cell r="F792" t="str">
            <v>IA</v>
          </cell>
          <cell r="G792">
            <v>4029</v>
          </cell>
          <cell r="H792">
            <v>1</v>
          </cell>
          <cell r="I792">
            <v>400.1220860396694</v>
          </cell>
          <cell r="J792" t="str">
            <v>TONS</v>
          </cell>
        </row>
        <row r="793">
          <cell r="A793" t="str">
            <v>19005</v>
          </cell>
          <cell r="B793" t="str">
            <v>19</v>
          </cell>
          <cell r="C793" t="str">
            <v>005</v>
          </cell>
          <cell r="D793" t="str">
            <v>Allamakee</v>
          </cell>
          <cell r="E793" t="str">
            <v>County</v>
          </cell>
          <cell r="F793" t="str">
            <v>IA</v>
          </cell>
          <cell r="G793">
            <v>14330</v>
          </cell>
          <cell r="H793">
            <v>0.73963712491277045</v>
          </cell>
          <cell r="I793">
            <v>1052.5922040045807</v>
          </cell>
          <cell r="J793" t="str">
            <v>TONS</v>
          </cell>
        </row>
        <row r="794">
          <cell r="A794" t="str">
            <v>19007</v>
          </cell>
          <cell r="B794" t="str">
            <v>19</v>
          </cell>
          <cell r="C794" t="str">
            <v>007</v>
          </cell>
          <cell r="D794" t="str">
            <v>Appanoose</v>
          </cell>
          <cell r="E794" t="str">
            <v>County</v>
          </cell>
          <cell r="F794" t="str">
            <v>IA</v>
          </cell>
          <cell r="G794">
            <v>12887</v>
          </cell>
          <cell r="H794">
            <v>0.58252502521921312</v>
          </cell>
          <cell r="I794">
            <v>745.52407542809578</v>
          </cell>
          <cell r="J794" t="str">
            <v>TONS</v>
          </cell>
        </row>
        <row r="795">
          <cell r="A795" t="str">
            <v>19009</v>
          </cell>
          <cell r="B795" t="str">
            <v>19</v>
          </cell>
          <cell r="C795" t="str">
            <v>009</v>
          </cell>
          <cell r="D795" t="str">
            <v>Audubon</v>
          </cell>
          <cell r="E795" t="str">
            <v>County</v>
          </cell>
          <cell r="F795" t="str">
            <v>IA</v>
          </cell>
          <cell r="G795">
            <v>6119</v>
          </cell>
          <cell r="H795">
            <v>1</v>
          </cell>
          <cell r="I795">
            <v>607.68107333748742</v>
          </cell>
          <cell r="J795" t="str">
            <v>TONS</v>
          </cell>
        </row>
        <row r="796">
          <cell r="A796" t="str">
            <v>19011</v>
          </cell>
          <cell r="B796" t="str">
            <v>19</v>
          </cell>
          <cell r="C796" t="str">
            <v>011</v>
          </cell>
          <cell r="D796" t="str">
            <v>Benton</v>
          </cell>
          <cell r="E796" t="str">
            <v>County</v>
          </cell>
          <cell r="F796" t="str">
            <v>IA</v>
          </cell>
          <cell r="G796">
            <v>26076</v>
          </cell>
          <cell r="H796">
            <v>0.80656542414480747</v>
          </cell>
          <cell r="I796">
            <v>2088.6988616496219</v>
          </cell>
          <cell r="J796" t="str">
            <v>TONS</v>
          </cell>
        </row>
        <row r="797">
          <cell r="A797" t="str">
            <v>19013</v>
          </cell>
          <cell r="B797" t="str">
            <v>19</v>
          </cell>
          <cell r="C797" t="str">
            <v>013</v>
          </cell>
          <cell r="D797" t="str">
            <v>Black Hawk</v>
          </cell>
          <cell r="E797" t="str">
            <v>County</v>
          </cell>
          <cell r="F797" t="str">
            <v>IA</v>
          </cell>
          <cell r="G797">
            <v>131090</v>
          </cell>
          <cell r="H797">
            <v>0.13480814707452896</v>
          </cell>
          <cell r="I797">
            <v>0</v>
          </cell>
          <cell r="J797" t="str">
            <v>TONS</v>
          </cell>
        </row>
        <row r="798">
          <cell r="A798" t="str">
            <v>19015</v>
          </cell>
          <cell r="B798" t="str">
            <v>19</v>
          </cell>
          <cell r="C798" t="str">
            <v>015</v>
          </cell>
          <cell r="D798" t="str">
            <v>Boone</v>
          </cell>
          <cell r="E798" t="str">
            <v>County</v>
          </cell>
          <cell r="F798" t="str">
            <v>IA</v>
          </cell>
          <cell r="G798">
            <v>26306</v>
          </cell>
          <cell r="H798">
            <v>0.50634836159051166</v>
          </cell>
          <cell r="I798">
            <v>1322.816129572697</v>
          </cell>
          <cell r="J798" t="str">
            <v>TONS</v>
          </cell>
        </row>
        <row r="799">
          <cell r="A799" t="str">
            <v>19017</v>
          </cell>
          <cell r="B799" t="str">
            <v>19</v>
          </cell>
          <cell r="C799" t="str">
            <v>017</v>
          </cell>
          <cell r="D799" t="str">
            <v>Bremer</v>
          </cell>
          <cell r="E799" t="str">
            <v>County</v>
          </cell>
          <cell r="F799" t="str">
            <v>IA</v>
          </cell>
          <cell r="G799">
            <v>24276</v>
          </cell>
          <cell r="H799">
            <v>0.64487559729774258</v>
          </cell>
          <cell r="I799">
            <v>1554.7061943288716</v>
          </cell>
          <cell r="J799" t="str">
            <v>TONS</v>
          </cell>
        </row>
        <row r="800">
          <cell r="A800" t="str">
            <v>19019</v>
          </cell>
          <cell r="B800" t="str">
            <v>19</v>
          </cell>
          <cell r="C800" t="str">
            <v>019</v>
          </cell>
          <cell r="D800" t="str">
            <v>Buchanan</v>
          </cell>
          <cell r="E800" t="str">
            <v>County</v>
          </cell>
          <cell r="F800" t="str">
            <v>IA</v>
          </cell>
          <cell r="G800">
            <v>20958</v>
          </cell>
          <cell r="H800">
            <v>0.68537074148296595</v>
          </cell>
          <cell r="I800">
            <v>1426.4963127013677</v>
          </cell>
          <cell r="J800" t="str">
            <v>TONS</v>
          </cell>
        </row>
        <row r="801">
          <cell r="A801" t="str">
            <v>19021</v>
          </cell>
          <cell r="B801" t="str">
            <v>19</v>
          </cell>
          <cell r="C801" t="str">
            <v>021</v>
          </cell>
          <cell r="D801" t="str">
            <v>Buena Vista</v>
          </cell>
          <cell r="E801" t="str">
            <v>County</v>
          </cell>
          <cell r="F801" t="str">
            <v>IA</v>
          </cell>
          <cell r="G801">
            <v>20260</v>
          </cell>
          <cell r="H801">
            <v>0.43909180651530111</v>
          </cell>
          <cell r="I801">
            <v>883.46638803894223</v>
          </cell>
          <cell r="J801" t="str">
            <v>TONS</v>
          </cell>
        </row>
        <row r="802">
          <cell r="A802" t="str">
            <v>19023</v>
          </cell>
          <cell r="B802" t="str">
            <v>19</v>
          </cell>
          <cell r="C802" t="str">
            <v>023</v>
          </cell>
          <cell r="D802" t="str">
            <v>Butler</v>
          </cell>
          <cell r="E802" t="str">
            <v>County</v>
          </cell>
          <cell r="F802" t="str">
            <v>IA</v>
          </cell>
          <cell r="G802">
            <v>14867</v>
          </cell>
          <cell r="H802">
            <v>1</v>
          </cell>
          <cell r="I802">
            <v>1476.4495043811778</v>
          </cell>
          <cell r="J802" t="str">
            <v>TONS</v>
          </cell>
        </row>
        <row r="803">
          <cell r="A803" t="str">
            <v>19025</v>
          </cell>
          <cell r="B803" t="str">
            <v>19</v>
          </cell>
          <cell r="C803" t="str">
            <v>025</v>
          </cell>
          <cell r="D803" t="str">
            <v>Calhoun</v>
          </cell>
          <cell r="E803" t="str">
            <v>County</v>
          </cell>
          <cell r="F803" t="str">
            <v>IA</v>
          </cell>
          <cell r="G803">
            <v>9670</v>
          </cell>
          <cell r="H803">
            <v>1</v>
          </cell>
          <cell r="I803">
            <v>960.33273070330188</v>
          </cell>
          <cell r="J803" t="str">
            <v>TONS</v>
          </cell>
        </row>
        <row r="804">
          <cell r="A804" t="str">
            <v>19027</v>
          </cell>
          <cell r="B804" t="str">
            <v>19</v>
          </cell>
          <cell r="C804" t="str">
            <v>027</v>
          </cell>
          <cell r="D804" t="str">
            <v>Carroll</v>
          </cell>
          <cell r="E804" t="str">
            <v>County</v>
          </cell>
          <cell r="F804" t="str">
            <v>IA</v>
          </cell>
          <cell r="G804">
            <v>20816</v>
          </cell>
          <cell r="H804">
            <v>0.52036894696387392</v>
          </cell>
          <cell r="I804">
            <v>1075.7315552200791</v>
          </cell>
          <cell r="J804" t="str">
            <v>TONS</v>
          </cell>
        </row>
        <row r="805">
          <cell r="A805" t="str">
            <v>19029</v>
          </cell>
          <cell r="B805" t="str">
            <v>19</v>
          </cell>
          <cell r="C805" t="str">
            <v>029</v>
          </cell>
          <cell r="D805" t="str">
            <v>Cass</v>
          </cell>
          <cell r="E805" t="str">
            <v>County</v>
          </cell>
          <cell r="F805" t="str">
            <v>IA</v>
          </cell>
          <cell r="G805">
            <v>13956</v>
          </cell>
          <cell r="H805">
            <v>0.53632846087704211</v>
          </cell>
          <cell r="I805">
            <v>743.33924398285569</v>
          </cell>
          <cell r="J805" t="str">
            <v>TONS</v>
          </cell>
        </row>
        <row r="806">
          <cell r="A806" t="str">
            <v>19031</v>
          </cell>
          <cell r="B806" t="str">
            <v>19</v>
          </cell>
          <cell r="C806" t="str">
            <v>031</v>
          </cell>
          <cell r="D806" t="str">
            <v>Cedar</v>
          </cell>
          <cell r="E806" t="str">
            <v>County</v>
          </cell>
          <cell r="F806" t="str">
            <v>IA</v>
          </cell>
          <cell r="G806">
            <v>18499</v>
          </cell>
          <cell r="H806">
            <v>0.83420725444618626</v>
          </cell>
          <cell r="I806">
            <v>1532.559948315755</v>
          </cell>
          <cell r="J806" t="str">
            <v>TONS</v>
          </cell>
        </row>
        <row r="807">
          <cell r="A807" t="str">
            <v>19033</v>
          </cell>
          <cell r="B807" t="str">
            <v>19</v>
          </cell>
          <cell r="C807" t="str">
            <v>033</v>
          </cell>
          <cell r="D807" t="str">
            <v>Cerro Gordo</v>
          </cell>
          <cell r="E807" t="str">
            <v>County</v>
          </cell>
          <cell r="F807" t="str">
            <v>IA</v>
          </cell>
          <cell r="G807">
            <v>44151</v>
          </cell>
          <cell r="H807">
            <v>0.20592965051754208</v>
          </cell>
          <cell r="I807">
            <v>902.9312500056277</v>
          </cell>
          <cell r="J807" t="str">
            <v>TONS</v>
          </cell>
        </row>
        <row r="808">
          <cell r="A808" t="str">
            <v>19035</v>
          </cell>
          <cell r="B808" t="str">
            <v>19</v>
          </cell>
          <cell r="C808" t="str">
            <v>035</v>
          </cell>
          <cell r="D808" t="str">
            <v>Cherokee</v>
          </cell>
          <cell r="E808" t="str">
            <v>County</v>
          </cell>
          <cell r="F808" t="str">
            <v>IA</v>
          </cell>
          <cell r="G808">
            <v>12072</v>
          </cell>
          <cell r="H808">
            <v>0.61381709741550694</v>
          </cell>
          <cell r="I808">
            <v>735.89095496499135</v>
          </cell>
          <cell r="J808" t="str">
            <v>TONS</v>
          </cell>
        </row>
        <row r="809">
          <cell r="A809" t="str">
            <v>19037</v>
          </cell>
          <cell r="B809" t="str">
            <v>19</v>
          </cell>
          <cell r="C809" t="str">
            <v>037</v>
          </cell>
          <cell r="D809" t="str">
            <v>Chickasaw</v>
          </cell>
          <cell r="E809" t="str">
            <v>County</v>
          </cell>
          <cell r="F809" t="str">
            <v>IA</v>
          </cell>
          <cell r="G809">
            <v>12439</v>
          </cell>
          <cell r="H809">
            <v>0.73534850068333468</v>
          </cell>
          <cell r="I809">
            <v>908.39332861872822</v>
          </cell>
          <cell r="J809" t="str">
            <v>TONS</v>
          </cell>
        </row>
        <row r="810">
          <cell r="A810" t="str">
            <v>19039</v>
          </cell>
          <cell r="B810" t="str">
            <v>19</v>
          </cell>
          <cell r="C810" t="str">
            <v>039</v>
          </cell>
          <cell r="D810" t="str">
            <v>Clarke</v>
          </cell>
          <cell r="E810" t="str">
            <v>County</v>
          </cell>
          <cell r="F810" t="str">
            <v>IA</v>
          </cell>
          <cell r="G810">
            <v>9286</v>
          </cell>
          <cell r="H810">
            <v>0.48104673702347622</v>
          </cell>
          <cell r="I810">
            <v>443.6200939039968</v>
          </cell>
          <cell r="J810" t="str">
            <v>TONS</v>
          </cell>
        </row>
        <row r="811">
          <cell r="A811" t="str">
            <v>19041</v>
          </cell>
          <cell r="B811" t="str">
            <v>19</v>
          </cell>
          <cell r="C811" t="str">
            <v>041</v>
          </cell>
          <cell r="D811" t="str">
            <v>Clay</v>
          </cell>
          <cell r="E811" t="str">
            <v>County</v>
          </cell>
          <cell r="F811" t="str">
            <v>IA</v>
          </cell>
          <cell r="G811">
            <v>16667</v>
          </cell>
          <cell r="H811">
            <v>0.34289314213715727</v>
          </cell>
          <cell r="I811">
            <v>567.55962316125851</v>
          </cell>
          <cell r="J811" t="str">
            <v>TONS</v>
          </cell>
        </row>
        <row r="812">
          <cell r="A812" t="str">
            <v>19043</v>
          </cell>
          <cell r="B812" t="str">
            <v>19</v>
          </cell>
          <cell r="C812" t="str">
            <v>043</v>
          </cell>
          <cell r="D812" t="str">
            <v>Clayton</v>
          </cell>
          <cell r="E812" t="str">
            <v>County</v>
          </cell>
          <cell r="F812" t="str">
            <v>IA</v>
          </cell>
          <cell r="G812">
            <v>18129</v>
          </cell>
          <cell r="H812">
            <v>0.9659661316123338</v>
          </cell>
          <cell r="I812">
            <v>1739.1258304111914</v>
          </cell>
          <cell r="J812" t="str">
            <v>TONS</v>
          </cell>
        </row>
        <row r="813">
          <cell r="A813" t="str">
            <v>19045</v>
          </cell>
          <cell r="B813" t="str">
            <v>19</v>
          </cell>
          <cell r="C813" t="str">
            <v>045</v>
          </cell>
          <cell r="D813" t="str">
            <v>Clinton</v>
          </cell>
          <cell r="E813" t="str">
            <v>County</v>
          </cell>
          <cell r="F813" t="str">
            <v>IA</v>
          </cell>
          <cell r="G813">
            <v>49116</v>
          </cell>
          <cell r="H813">
            <v>0.32233895268344326</v>
          </cell>
          <cell r="I813">
            <v>1572.2841564110313</v>
          </cell>
          <cell r="J813" t="str">
            <v>TONS</v>
          </cell>
        </row>
        <row r="814">
          <cell r="A814" t="str">
            <v>19047</v>
          </cell>
          <cell r="B814" t="str">
            <v>19</v>
          </cell>
          <cell r="C814" t="str">
            <v>047</v>
          </cell>
          <cell r="D814" t="str">
            <v>Crawford</v>
          </cell>
          <cell r="E814" t="str">
            <v>County</v>
          </cell>
          <cell r="F814" t="str">
            <v>IA</v>
          </cell>
          <cell r="G814">
            <v>17096</v>
          </cell>
          <cell r="H814">
            <v>0.51801591015442205</v>
          </cell>
          <cell r="I814">
            <v>879.49396722941469</v>
          </cell>
          <cell r="J814" t="str">
            <v>TONS</v>
          </cell>
        </row>
        <row r="815">
          <cell r="A815" t="str">
            <v>19049</v>
          </cell>
          <cell r="B815" t="str">
            <v>19</v>
          </cell>
          <cell r="C815" t="str">
            <v>049</v>
          </cell>
          <cell r="D815" t="str">
            <v>Dallas</v>
          </cell>
          <cell r="E815" t="str">
            <v>County</v>
          </cell>
          <cell r="F815" t="str">
            <v>IA</v>
          </cell>
          <cell r="G815">
            <v>66135</v>
          </cell>
          <cell r="H815">
            <v>0.30585922733802073</v>
          </cell>
          <cell r="I815">
            <v>2008.8532033781166</v>
          </cell>
          <cell r="J815" t="str">
            <v>TONS</v>
          </cell>
        </row>
        <row r="816">
          <cell r="A816" t="str">
            <v>19051</v>
          </cell>
          <cell r="B816" t="str">
            <v>19</v>
          </cell>
          <cell r="C816" t="str">
            <v>051</v>
          </cell>
          <cell r="D816" t="str">
            <v>Davis</v>
          </cell>
          <cell r="E816" t="str">
            <v>County</v>
          </cell>
          <cell r="F816" t="str">
            <v>IA</v>
          </cell>
          <cell r="G816">
            <v>8753</v>
          </cell>
          <cell r="H816">
            <v>1</v>
          </cell>
          <cell r="I816">
            <v>869.26498364488111</v>
          </cell>
          <cell r="J816" t="str">
            <v>TONS</v>
          </cell>
        </row>
        <row r="817">
          <cell r="A817" t="str">
            <v>19053</v>
          </cell>
          <cell r="B817" t="str">
            <v>19</v>
          </cell>
          <cell r="C817" t="str">
            <v>053</v>
          </cell>
          <cell r="D817" t="str">
            <v>Decatur</v>
          </cell>
          <cell r="E817" t="str">
            <v>County</v>
          </cell>
          <cell r="F817" t="str">
            <v>IA</v>
          </cell>
          <cell r="G817">
            <v>8457</v>
          </cell>
          <cell r="H817">
            <v>1</v>
          </cell>
          <cell r="I817">
            <v>839.86906965437674</v>
          </cell>
          <cell r="J817" t="str">
            <v>TONS</v>
          </cell>
        </row>
        <row r="818">
          <cell r="A818" t="str">
            <v>19055</v>
          </cell>
          <cell r="B818" t="str">
            <v>19</v>
          </cell>
          <cell r="C818" t="str">
            <v>055</v>
          </cell>
          <cell r="D818" t="str">
            <v>Delaware</v>
          </cell>
          <cell r="E818" t="str">
            <v>County</v>
          </cell>
          <cell r="F818" t="str">
            <v>IA</v>
          </cell>
          <cell r="G818">
            <v>17764</v>
          </cell>
          <cell r="H818">
            <v>0.71470389551902724</v>
          </cell>
          <cell r="I818">
            <v>1260.8463649440662</v>
          </cell>
          <cell r="J818" t="str">
            <v>TONS</v>
          </cell>
        </row>
        <row r="819">
          <cell r="A819" t="str">
            <v>19057</v>
          </cell>
          <cell r="B819" t="str">
            <v>19</v>
          </cell>
          <cell r="C819" t="str">
            <v>057</v>
          </cell>
          <cell r="D819" t="str">
            <v>Des Moines</v>
          </cell>
          <cell r="E819" t="str">
            <v>County</v>
          </cell>
          <cell r="F819" t="str">
            <v>IA</v>
          </cell>
          <cell r="G819">
            <v>40325</v>
          </cell>
          <cell r="H819">
            <v>0.26735275883446991</v>
          </cell>
          <cell r="I819">
            <v>1070.6667186879313</v>
          </cell>
          <cell r="J819" t="str">
            <v>TONS</v>
          </cell>
        </row>
        <row r="820">
          <cell r="A820" t="str">
            <v>19059</v>
          </cell>
          <cell r="B820" t="str">
            <v>19</v>
          </cell>
          <cell r="C820" t="str">
            <v>059</v>
          </cell>
          <cell r="D820" t="str">
            <v>Dickinson</v>
          </cell>
          <cell r="E820" t="str">
            <v>County</v>
          </cell>
          <cell r="F820" t="str">
            <v>IA</v>
          </cell>
          <cell r="G820">
            <v>16667</v>
          </cell>
          <cell r="H820">
            <v>0.35045299094018117</v>
          </cell>
          <cell r="I820">
            <v>580.07274871127049</v>
          </cell>
          <cell r="J820" t="str">
            <v>TONS</v>
          </cell>
        </row>
        <row r="821">
          <cell r="A821" t="str">
            <v>19061</v>
          </cell>
          <cell r="B821" t="str">
            <v>19</v>
          </cell>
          <cell r="C821" t="str">
            <v>061</v>
          </cell>
          <cell r="D821" t="str">
            <v>Dubuque</v>
          </cell>
          <cell r="E821" t="str">
            <v>County</v>
          </cell>
          <cell r="F821" t="str">
            <v>IA</v>
          </cell>
          <cell r="G821">
            <v>93653</v>
          </cell>
          <cell r="H821">
            <v>0.27016753334116367</v>
          </cell>
          <cell r="I821">
            <v>2512.7547830666949</v>
          </cell>
          <cell r="J821" t="str">
            <v>TONS</v>
          </cell>
        </row>
        <row r="822">
          <cell r="A822" t="str">
            <v>19063</v>
          </cell>
          <cell r="B822" t="str">
            <v>19</v>
          </cell>
          <cell r="C822" t="str">
            <v>063</v>
          </cell>
          <cell r="D822" t="str">
            <v>Emmet</v>
          </cell>
          <cell r="E822" t="str">
            <v>County</v>
          </cell>
          <cell r="F822" t="str">
            <v>IA</v>
          </cell>
          <cell r="G822">
            <v>10302</v>
          </cell>
          <cell r="H822">
            <v>0.39895165987186954</v>
          </cell>
          <cell r="I822">
            <v>408.16623817896277</v>
          </cell>
          <cell r="J822" t="str">
            <v>TONS</v>
          </cell>
        </row>
        <row r="823">
          <cell r="A823" t="str">
            <v>19065</v>
          </cell>
          <cell r="B823" t="str">
            <v>19</v>
          </cell>
          <cell r="C823" t="str">
            <v>065</v>
          </cell>
          <cell r="D823" t="str">
            <v>Fayette</v>
          </cell>
          <cell r="E823" t="str">
            <v>County</v>
          </cell>
          <cell r="F823" t="str">
            <v>IA</v>
          </cell>
          <cell r="G823">
            <v>20880</v>
          </cell>
          <cell r="H823">
            <v>0.70579501915708809</v>
          </cell>
          <cell r="I823">
            <v>1463.5391367502129</v>
          </cell>
          <cell r="J823" t="str">
            <v>TONS</v>
          </cell>
        </row>
        <row r="824">
          <cell r="A824" t="str">
            <v>19067</v>
          </cell>
          <cell r="B824" t="str">
            <v>19</v>
          </cell>
          <cell r="C824" t="str">
            <v>067</v>
          </cell>
          <cell r="D824" t="str">
            <v>Floyd</v>
          </cell>
          <cell r="E824" t="str">
            <v>County</v>
          </cell>
          <cell r="F824" t="str">
            <v>IA</v>
          </cell>
          <cell r="G824">
            <v>16303</v>
          </cell>
          <cell r="H824">
            <v>0.52732625897074159</v>
          </cell>
          <cell r="I824">
            <v>853.7725424877234</v>
          </cell>
          <cell r="J824" t="str">
            <v>TONS</v>
          </cell>
        </row>
        <row r="825">
          <cell r="A825" t="str">
            <v>19069</v>
          </cell>
          <cell r="B825" t="str">
            <v>19</v>
          </cell>
          <cell r="C825" t="str">
            <v>069</v>
          </cell>
          <cell r="D825" t="str">
            <v>Franklin</v>
          </cell>
          <cell r="E825" t="str">
            <v>County</v>
          </cell>
          <cell r="F825" t="str">
            <v>IA</v>
          </cell>
          <cell r="G825">
            <v>10680</v>
          </cell>
          <cell r="H825">
            <v>0.6024344569288389</v>
          </cell>
          <cell r="I825">
            <v>638.96388721251731</v>
          </cell>
          <cell r="J825" t="str">
            <v>TONS</v>
          </cell>
        </row>
        <row r="826">
          <cell r="A826" t="str">
            <v>19071</v>
          </cell>
          <cell r="B826" t="str">
            <v>19</v>
          </cell>
          <cell r="C826" t="str">
            <v>071</v>
          </cell>
          <cell r="D826" t="str">
            <v>Fremont</v>
          </cell>
          <cell r="E826" t="str">
            <v>County</v>
          </cell>
          <cell r="F826" t="str">
            <v>IA</v>
          </cell>
          <cell r="G826">
            <v>7441</v>
          </cell>
          <cell r="H826">
            <v>1</v>
          </cell>
          <cell r="I826">
            <v>738.96958109237517</v>
          </cell>
          <cell r="J826" t="str">
            <v>TONS</v>
          </cell>
        </row>
        <row r="827">
          <cell r="A827" t="str">
            <v>19073</v>
          </cell>
          <cell r="B827" t="str">
            <v>19</v>
          </cell>
          <cell r="C827" t="str">
            <v>073</v>
          </cell>
          <cell r="D827" t="str">
            <v>Greene</v>
          </cell>
          <cell r="E827" t="str">
            <v>County</v>
          </cell>
          <cell r="F827" t="str">
            <v>IA</v>
          </cell>
          <cell r="G827">
            <v>9336</v>
          </cell>
          <cell r="H827">
            <v>0.58161953727506421</v>
          </cell>
          <cell r="I827">
            <v>539.25612489337414</v>
          </cell>
          <cell r="J827" t="str">
            <v>TONS</v>
          </cell>
        </row>
        <row r="828">
          <cell r="A828" t="str">
            <v>19075</v>
          </cell>
          <cell r="B828" t="str">
            <v>19</v>
          </cell>
          <cell r="C828" t="str">
            <v>075</v>
          </cell>
          <cell r="D828" t="str">
            <v>Grundy</v>
          </cell>
          <cell r="E828" t="str">
            <v>County</v>
          </cell>
          <cell r="F828" t="str">
            <v>IA</v>
          </cell>
          <cell r="G828">
            <v>12453</v>
          </cell>
          <cell r="H828">
            <v>1</v>
          </cell>
          <cell r="I828">
            <v>1236.7139085261856</v>
          </cell>
          <cell r="J828" t="str">
            <v>TONS</v>
          </cell>
        </row>
        <row r="829">
          <cell r="A829" t="str">
            <v>19077</v>
          </cell>
          <cell r="B829" t="str">
            <v>19</v>
          </cell>
          <cell r="C829" t="str">
            <v>077</v>
          </cell>
          <cell r="D829" t="str">
            <v>Guthrie</v>
          </cell>
          <cell r="E829" t="str">
            <v>County</v>
          </cell>
          <cell r="F829" t="str">
            <v>IA</v>
          </cell>
          <cell r="G829">
            <v>10954</v>
          </cell>
          <cell r="H829">
            <v>1</v>
          </cell>
          <cell r="I829">
            <v>1087.8474386891382</v>
          </cell>
          <cell r="J829" t="str">
            <v>TONS</v>
          </cell>
        </row>
        <row r="830">
          <cell r="A830" t="str">
            <v>19079</v>
          </cell>
          <cell r="B830" t="str">
            <v>19</v>
          </cell>
          <cell r="C830" t="str">
            <v>079</v>
          </cell>
          <cell r="D830" t="str">
            <v>Hamilton</v>
          </cell>
          <cell r="E830" t="str">
            <v>County</v>
          </cell>
          <cell r="F830" t="str">
            <v>IA</v>
          </cell>
          <cell r="G830">
            <v>15673</v>
          </cell>
          <cell r="H830">
            <v>0.50481720155681742</v>
          </cell>
          <cell r="I830">
            <v>785.74483612456288</v>
          </cell>
          <cell r="J830" t="str">
            <v>TONS</v>
          </cell>
        </row>
        <row r="831">
          <cell r="A831" t="str">
            <v>19081</v>
          </cell>
          <cell r="B831" t="str">
            <v>19</v>
          </cell>
          <cell r="C831" t="str">
            <v>081</v>
          </cell>
          <cell r="D831" t="str">
            <v>Hancock</v>
          </cell>
          <cell r="E831" t="str">
            <v>County</v>
          </cell>
          <cell r="F831" t="str">
            <v>IA</v>
          </cell>
          <cell r="G831">
            <v>11341</v>
          </cell>
          <cell r="H831">
            <v>0.70020280398553925</v>
          </cell>
          <cell r="I831">
            <v>788.62484121147054</v>
          </cell>
          <cell r="J831" t="str">
            <v>TONS</v>
          </cell>
        </row>
        <row r="832">
          <cell r="A832" t="str">
            <v>19083</v>
          </cell>
          <cell r="B832" t="str">
            <v>19</v>
          </cell>
          <cell r="C832" t="str">
            <v>083</v>
          </cell>
          <cell r="D832" t="str">
            <v>Hardin</v>
          </cell>
          <cell r="E832" t="str">
            <v>County</v>
          </cell>
          <cell r="F832" t="str">
            <v>IA</v>
          </cell>
          <cell r="G832">
            <v>17534</v>
          </cell>
          <cell r="H832">
            <v>0.71084749629291666</v>
          </cell>
          <cell r="I832">
            <v>1237.8063242488058</v>
          </cell>
          <cell r="J832" t="str">
            <v>TONS</v>
          </cell>
        </row>
        <row r="833">
          <cell r="A833" t="str">
            <v>19085</v>
          </cell>
          <cell r="B833" t="str">
            <v>19</v>
          </cell>
          <cell r="C833" t="str">
            <v>085</v>
          </cell>
          <cell r="D833" t="str">
            <v>Harrison</v>
          </cell>
          <cell r="E833" t="str">
            <v>County</v>
          </cell>
          <cell r="F833" t="str">
            <v>IA</v>
          </cell>
          <cell r="G833">
            <v>14928</v>
          </cell>
          <cell r="H833">
            <v>0.8111602357984995</v>
          </cell>
          <cell r="I833">
            <v>1202.5510895642483</v>
          </cell>
          <cell r="J833" t="str">
            <v>TONS</v>
          </cell>
        </row>
        <row r="834">
          <cell r="A834" t="str">
            <v>19087</v>
          </cell>
          <cell r="B834" t="str">
            <v>19</v>
          </cell>
          <cell r="C834" t="str">
            <v>087</v>
          </cell>
          <cell r="D834" t="str">
            <v>Henry</v>
          </cell>
          <cell r="E834" t="str">
            <v>County</v>
          </cell>
          <cell r="F834" t="str">
            <v>IA</v>
          </cell>
          <cell r="G834">
            <v>20145</v>
          </cell>
          <cell r="H834">
            <v>0.5713080168776371</v>
          </cell>
          <cell r="I834">
            <v>1142.964777421334</v>
          </cell>
          <cell r="J834" t="str">
            <v>TONS</v>
          </cell>
        </row>
        <row r="835">
          <cell r="A835" t="str">
            <v>19089</v>
          </cell>
          <cell r="B835" t="str">
            <v>19</v>
          </cell>
          <cell r="C835" t="str">
            <v>089</v>
          </cell>
          <cell r="D835" t="str">
            <v>Howard</v>
          </cell>
          <cell r="E835" t="str">
            <v>County</v>
          </cell>
          <cell r="F835" t="str">
            <v>IA</v>
          </cell>
          <cell r="G835">
            <v>9566</v>
          </cell>
          <cell r="H835">
            <v>0.62993936859711475</v>
          </cell>
          <cell r="I835">
            <v>598.44519495533575</v>
          </cell>
          <cell r="J835" t="str">
            <v>TONS</v>
          </cell>
        </row>
        <row r="836">
          <cell r="A836" t="str">
            <v>19091</v>
          </cell>
          <cell r="B836" t="str">
            <v>19</v>
          </cell>
          <cell r="C836" t="str">
            <v>091</v>
          </cell>
          <cell r="D836" t="str">
            <v>Humboldt</v>
          </cell>
          <cell r="E836" t="str">
            <v>County</v>
          </cell>
          <cell r="F836" t="str">
            <v>IA</v>
          </cell>
          <cell r="G836">
            <v>9815</v>
          </cell>
          <cell r="H836">
            <v>0.46581762608252675</v>
          </cell>
          <cell r="I836">
            <v>454.04769852900682</v>
          </cell>
          <cell r="J836" t="str">
            <v>TONS</v>
          </cell>
        </row>
        <row r="837">
          <cell r="A837" t="str">
            <v>19093</v>
          </cell>
          <cell r="B837" t="str">
            <v>19</v>
          </cell>
          <cell r="C837" t="str">
            <v>093</v>
          </cell>
          <cell r="D837" t="str">
            <v>Ida</v>
          </cell>
          <cell r="E837" t="str">
            <v>County</v>
          </cell>
          <cell r="F837" t="str">
            <v>IA</v>
          </cell>
          <cell r="G837">
            <v>7089</v>
          </cell>
          <cell r="H837">
            <v>1</v>
          </cell>
          <cell r="I837">
            <v>704.0122779685322</v>
          </cell>
          <cell r="J837" t="str">
            <v>TONS</v>
          </cell>
        </row>
        <row r="838">
          <cell r="A838" t="str">
            <v>19095</v>
          </cell>
          <cell r="B838" t="str">
            <v>19</v>
          </cell>
          <cell r="C838" t="str">
            <v>095</v>
          </cell>
          <cell r="D838" t="str">
            <v>Iowa</v>
          </cell>
          <cell r="E838" t="str">
            <v>County</v>
          </cell>
          <cell r="F838" t="str">
            <v>IA</v>
          </cell>
          <cell r="G838">
            <v>16355</v>
          </cell>
          <cell r="H838">
            <v>0.82182818709874661</v>
          </cell>
          <cell r="I838">
            <v>1334.8327025215178</v>
          </cell>
          <cell r="J838" t="str">
            <v>TONS</v>
          </cell>
        </row>
        <row r="839">
          <cell r="A839" t="str">
            <v>19097</v>
          </cell>
          <cell r="B839" t="str">
            <v>19</v>
          </cell>
          <cell r="C839" t="str">
            <v>097</v>
          </cell>
          <cell r="D839" t="str">
            <v>Jackson</v>
          </cell>
          <cell r="E839" t="str">
            <v>County</v>
          </cell>
          <cell r="F839" t="str">
            <v>IA</v>
          </cell>
          <cell r="G839">
            <v>19848</v>
          </cell>
          <cell r="H839">
            <v>0.53269850866586055</v>
          </cell>
          <cell r="I839">
            <v>1050.0101304783877</v>
          </cell>
          <cell r="J839" t="str">
            <v>TONS</v>
          </cell>
        </row>
        <row r="840">
          <cell r="A840" t="str">
            <v>19099</v>
          </cell>
          <cell r="B840" t="str">
            <v>19</v>
          </cell>
          <cell r="C840" t="str">
            <v>099</v>
          </cell>
          <cell r="D840" t="str">
            <v>Jasper</v>
          </cell>
          <cell r="E840" t="str">
            <v>County</v>
          </cell>
          <cell r="F840" t="str">
            <v>IA</v>
          </cell>
          <cell r="G840">
            <v>36842</v>
          </cell>
          <cell r="H840">
            <v>0.57507735736387822</v>
          </cell>
          <cell r="I840">
            <v>2104.0919922865414</v>
          </cell>
          <cell r="J840" t="str">
            <v>TONS</v>
          </cell>
        </row>
        <row r="841">
          <cell r="A841" t="str">
            <v>19101</v>
          </cell>
          <cell r="B841" t="str">
            <v>19</v>
          </cell>
          <cell r="C841" t="str">
            <v>101</v>
          </cell>
          <cell r="D841" t="str">
            <v>Jefferson</v>
          </cell>
          <cell r="E841" t="str">
            <v>County</v>
          </cell>
          <cell r="F841" t="str">
            <v>IA</v>
          </cell>
          <cell r="G841">
            <v>16843</v>
          </cell>
          <cell r="H841">
            <v>0.38728255061449862</v>
          </cell>
          <cell r="I841">
            <v>647.80252351371644</v>
          </cell>
          <cell r="J841" t="str">
            <v>TONS</v>
          </cell>
        </row>
        <row r="842">
          <cell r="A842" t="str">
            <v>19103</v>
          </cell>
          <cell r="B842" t="str">
            <v>19</v>
          </cell>
          <cell r="C842" t="str">
            <v>103</v>
          </cell>
          <cell r="D842" t="str">
            <v>Johnson</v>
          </cell>
          <cell r="E842" t="str">
            <v>County</v>
          </cell>
          <cell r="F842" t="str">
            <v>IA</v>
          </cell>
          <cell r="G842">
            <v>130882</v>
          </cell>
          <cell r="H842">
            <v>0.18536544368209532</v>
          </cell>
          <cell r="I842">
            <v>0</v>
          </cell>
          <cell r="J842" t="str">
            <v>TONS</v>
          </cell>
        </row>
        <row r="843">
          <cell r="A843" t="str">
            <v>19105</v>
          </cell>
          <cell r="B843" t="str">
            <v>19</v>
          </cell>
          <cell r="C843" t="str">
            <v>105</v>
          </cell>
          <cell r="D843" t="str">
            <v>Jones</v>
          </cell>
          <cell r="E843" t="str">
            <v>County</v>
          </cell>
          <cell r="F843" t="str">
            <v>IA</v>
          </cell>
          <cell r="G843">
            <v>20638</v>
          </cell>
          <cell r="H843">
            <v>0.57956197305940493</v>
          </cell>
          <cell r="I843">
            <v>1187.853132568996</v>
          </cell>
          <cell r="J843" t="str">
            <v>TONS</v>
          </cell>
        </row>
        <row r="844">
          <cell r="A844" t="str">
            <v>19107</v>
          </cell>
          <cell r="B844" t="str">
            <v>19</v>
          </cell>
          <cell r="C844" t="str">
            <v>107</v>
          </cell>
          <cell r="D844" t="str">
            <v>Keokuk</v>
          </cell>
          <cell r="E844" t="str">
            <v>County</v>
          </cell>
          <cell r="F844" t="str">
            <v>IA</v>
          </cell>
          <cell r="G844">
            <v>10511</v>
          </cell>
          <cell r="H844">
            <v>1</v>
          </cell>
          <cell r="I844">
            <v>1043.8528782236201</v>
          </cell>
          <cell r="J844" t="str">
            <v>TONS</v>
          </cell>
        </row>
        <row r="845">
          <cell r="A845" t="str">
            <v>19109</v>
          </cell>
          <cell r="B845" t="str">
            <v>19</v>
          </cell>
          <cell r="C845" t="str">
            <v>109</v>
          </cell>
          <cell r="D845" t="str">
            <v>Kossuth</v>
          </cell>
          <cell r="E845" t="str">
            <v>County</v>
          </cell>
          <cell r="F845" t="str">
            <v>IA</v>
          </cell>
          <cell r="G845">
            <v>15543</v>
          </cell>
          <cell r="H845">
            <v>0.65643698127774563</v>
          </cell>
          <cell r="I845">
            <v>1013.2652379902572</v>
          </cell>
          <cell r="J845" t="str">
            <v>TONS</v>
          </cell>
        </row>
        <row r="846">
          <cell r="A846" t="str">
            <v>19111</v>
          </cell>
          <cell r="B846" t="str">
            <v>19</v>
          </cell>
          <cell r="C846" t="str">
            <v>111</v>
          </cell>
          <cell r="D846" t="str">
            <v>Lee</v>
          </cell>
          <cell r="E846" t="str">
            <v>County</v>
          </cell>
          <cell r="F846" t="str">
            <v>IA</v>
          </cell>
          <cell r="G846">
            <v>35862</v>
          </cell>
          <cell r="H846">
            <v>0.40616808878478611</v>
          </cell>
          <cell r="I846">
            <v>1446.5570377894821</v>
          </cell>
          <cell r="J846" t="str">
            <v>TONS</v>
          </cell>
        </row>
        <row r="847">
          <cell r="A847" t="str">
            <v>19113</v>
          </cell>
          <cell r="B847" t="str">
            <v>19</v>
          </cell>
          <cell r="C847" t="str">
            <v>113</v>
          </cell>
          <cell r="D847" t="str">
            <v>Linn</v>
          </cell>
          <cell r="E847" t="str">
            <v>County</v>
          </cell>
          <cell r="F847" t="str">
            <v>IA</v>
          </cell>
          <cell r="G847">
            <v>211226</v>
          </cell>
          <cell r="H847">
            <v>0.12747957164364235</v>
          </cell>
          <cell r="I847">
            <v>0</v>
          </cell>
          <cell r="J847" t="str">
            <v>TONS</v>
          </cell>
        </row>
        <row r="848">
          <cell r="A848" t="str">
            <v>19115</v>
          </cell>
          <cell r="B848" t="str">
            <v>19</v>
          </cell>
          <cell r="C848" t="str">
            <v>115</v>
          </cell>
          <cell r="D848" t="str">
            <v>Louisa</v>
          </cell>
          <cell r="E848" t="str">
            <v>County</v>
          </cell>
          <cell r="F848" t="str">
            <v>IA</v>
          </cell>
          <cell r="G848">
            <v>11387</v>
          </cell>
          <cell r="H848">
            <v>1</v>
          </cell>
          <cell r="I848">
            <v>1130.8488939522747</v>
          </cell>
          <cell r="J848" t="str">
            <v>TONS</v>
          </cell>
        </row>
        <row r="849">
          <cell r="A849" t="str">
            <v>19117</v>
          </cell>
          <cell r="B849" t="str">
            <v>19</v>
          </cell>
          <cell r="C849" t="str">
            <v>117</v>
          </cell>
          <cell r="D849" t="str">
            <v>Lucas</v>
          </cell>
          <cell r="E849" t="str">
            <v>County</v>
          </cell>
          <cell r="F849" t="str">
            <v>IA</v>
          </cell>
          <cell r="G849">
            <v>8898</v>
          </cell>
          <cell r="H849">
            <v>0.56248595189930317</v>
          </cell>
          <cell r="I849">
            <v>497.04915379214322</v>
          </cell>
          <cell r="J849" t="str">
            <v>TONS</v>
          </cell>
        </row>
        <row r="850">
          <cell r="A850" t="str">
            <v>19119</v>
          </cell>
          <cell r="B850" t="str">
            <v>19</v>
          </cell>
          <cell r="C850" t="str">
            <v>119</v>
          </cell>
          <cell r="D850" t="str">
            <v>Lyon</v>
          </cell>
          <cell r="E850" t="str">
            <v>County</v>
          </cell>
          <cell r="F850" t="str">
            <v>IA</v>
          </cell>
          <cell r="G850">
            <v>11581</v>
          </cell>
          <cell r="H850">
            <v>1</v>
          </cell>
          <cell r="I850">
            <v>1150.1151348784838</v>
          </cell>
          <cell r="J850" t="str">
            <v>TONS</v>
          </cell>
        </row>
        <row r="851">
          <cell r="A851" t="str">
            <v>19121</v>
          </cell>
          <cell r="B851" t="str">
            <v>19</v>
          </cell>
          <cell r="C851" t="str">
            <v>121</v>
          </cell>
          <cell r="D851" t="str">
            <v>Madison</v>
          </cell>
          <cell r="E851" t="str">
            <v>County</v>
          </cell>
          <cell r="F851" t="str">
            <v>IA</v>
          </cell>
          <cell r="G851">
            <v>15679</v>
          </cell>
          <cell r="H851">
            <v>0.67835958925951911</v>
          </cell>
          <cell r="I851">
            <v>1056.2666932533937</v>
          </cell>
          <cell r="J851" t="str">
            <v>TONS</v>
          </cell>
        </row>
        <row r="852">
          <cell r="A852" t="str">
            <v>19123</v>
          </cell>
          <cell r="B852" t="str">
            <v>19</v>
          </cell>
          <cell r="C852" t="str">
            <v>123</v>
          </cell>
          <cell r="D852" t="str">
            <v>Mahaska</v>
          </cell>
          <cell r="E852" t="str">
            <v>County</v>
          </cell>
          <cell r="F852" t="str">
            <v>IA</v>
          </cell>
          <cell r="G852">
            <v>22381</v>
          </cell>
          <cell r="H852">
            <v>0.43947991600017872</v>
          </cell>
          <cell r="I852">
            <v>976.8182770628415</v>
          </cell>
          <cell r="J852" t="str">
            <v>TONS</v>
          </cell>
        </row>
        <row r="853">
          <cell r="A853" t="str">
            <v>19125</v>
          </cell>
          <cell r="B853" t="str">
            <v>19</v>
          </cell>
          <cell r="C853" t="str">
            <v>125</v>
          </cell>
          <cell r="D853" t="str">
            <v>Marion</v>
          </cell>
          <cell r="E853" t="str">
            <v>County</v>
          </cell>
          <cell r="F853" t="str">
            <v>IA</v>
          </cell>
          <cell r="G853">
            <v>33309</v>
          </cell>
          <cell r="H853">
            <v>0.48689543366657662</v>
          </cell>
          <cell r="I853">
            <v>1610.6180172229731</v>
          </cell>
          <cell r="J853" t="str">
            <v>TONS</v>
          </cell>
        </row>
        <row r="854">
          <cell r="A854" t="str">
            <v>19127</v>
          </cell>
          <cell r="B854" t="str">
            <v>19</v>
          </cell>
          <cell r="C854" t="str">
            <v>127</v>
          </cell>
          <cell r="D854" t="str">
            <v>Marshall</v>
          </cell>
          <cell r="E854" t="str">
            <v>County</v>
          </cell>
          <cell r="F854" t="str">
            <v>IA</v>
          </cell>
          <cell r="G854">
            <v>40648</v>
          </cell>
          <cell r="H854">
            <v>0.33925408384176342</v>
          </cell>
          <cell r="I854">
            <v>1369.4920740846467</v>
          </cell>
          <cell r="J854" t="str">
            <v>TONS</v>
          </cell>
        </row>
        <row r="855">
          <cell r="A855" t="str">
            <v>19129</v>
          </cell>
          <cell r="B855" t="str">
            <v>19</v>
          </cell>
          <cell r="C855" t="str">
            <v>129</v>
          </cell>
          <cell r="D855" t="str">
            <v>Mills</v>
          </cell>
          <cell r="E855" t="str">
            <v>County</v>
          </cell>
          <cell r="F855" t="str">
            <v>IA</v>
          </cell>
          <cell r="G855">
            <v>15059</v>
          </cell>
          <cell r="H855">
            <v>0.59572348761537952</v>
          </cell>
          <cell r="I855">
            <v>890.91467705680657</v>
          </cell>
          <cell r="J855" t="str">
            <v>TONS</v>
          </cell>
        </row>
        <row r="856">
          <cell r="A856" t="str">
            <v>19131</v>
          </cell>
          <cell r="B856" t="str">
            <v>19</v>
          </cell>
          <cell r="C856" t="str">
            <v>131</v>
          </cell>
          <cell r="D856" t="str">
            <v>Mitchell</v>
          </cell>
          <cell r="E856" t="str">
            <v>County</v>
          </cell>
          <cell r="F856" t="str">
            <v>IA</v>
          </cell>
          <cell r="G856">
            <v>10776</v>
          </cell>
          <cell r="H856">
            <v>0.67195619896065328</v>
          </cell>
          <cell r="I856">
            <v>719.10747704473715</v>
          </cell>
          <cell r="J856" t="str">
            <v>TONS</v>
          </cell>
        </row>
        <row r="857">
          <cell r="A857" t="str">
            <v>19133</v>
          </cell>
          <cell r="B857" t="str">
            <v>19</v>
          </cell>
          <cell r="C857" t="str">
            <v>133</v>
          </cell>
          <cell r="D857" t="str">
            <v>Monona</v>
          </cell>
          <cell r="E857" t="str">
            <v>County</v>
          </cell>
          <cell r="F857" t="str">
            <v>IA</v>
          </cell>
          <cell r="G857">
            <v>9243</v>
          </cell>
          <cell r="H857">
            <v>0.71199826896029428</v>
          </cell>
          <cell r="I857">
            <v>653.56253368753153</v>
          </cell>
          <cell r="J857" t="str">
            <v>TONS</v>
          </cell>
        </row>
        <row r="858">
          <cell r="A858" t="str">
            <v>19135</v>
          </cell>
          <cell r="B858" t="str">
            <v>19</v>
          </cell>
          <cell r="C858" t="str">
            <v>135</v>
          </cell>
          <cell r="D858" t="str">
            <v>Monroe</v>
          </cell>
          <cell r="E858" t="str">
            <v>County</v>
          </cell>
          <cell r="F858" t="str">
            <v>IA</v>
          </cell>
          <cell r="G858">
            <v>7970</v>
          </cell>
          <cell r="H858">
            <v>0.55169385194479292</v>
          </cell>
          <cell r="I858">
            <v>436.66835748732342</v>
          </cell>
          <cell r="J858" t="str">
            <v>TONS</v>
          </cell>
        </row>
        <row r="859">
          <cell r="A859" t="str">
            <v>19137</v>
          </cell>
          <cell r="B859" t="str">
            <v>19</v>
          </cell>
          <cell r="C859" t="str">
            <v>137</v>
          </cell>
          <cell r="D859" t="str">
            <v>Montgomery</v>
          </cell>
          <cell r="E859" t="str">
            <v>County</v>
          </cell>
          <cell r="F859" t="str">
            <v>IA</v>
          </cell>
          <cell r="G859">
            <v>10740</v>
          </cell>
          <cell r="H859">
            <v>0.47886405959031658</v>
          </cell>
          <cell r="I859">
            <v>510.7540055850136</v>
          </cell>
          <cell r="J859" t="str">
            <v>TONS</v>
          </cell>
        </row>
        <row r="860">
          <cell r="A860" t="str">
            <v>19139</v>
          </cell>
          <cell r="B860" t="str">
            <v>19</v>
          </cell>
          <cell r="C860" t="str">
            <v>139</v>
          </cell>
          <cell r="D860" t="str">
            <v>Muscatine</v>
          </cell>
          <cell r="E860" t="str">
            <v>County</v>
          </cell>
          <cell r="F860" t="str">
            <v>IA</v>
          </cell>
          <cell r="G860">
            <v>42745</v>
          </cell>
          <cell r="H860">
            <v>0.25551526494326821</v>
          </cell>
          <cell r="I860">
            <v>1084.6695020415164</v>
          </cell>
          <cell r="J860" t="str">
            <v>TONS</v>
          </cell>
        </row>
        <row r="861">
          <cell r="A861" t="str">
            <v>19141</v>
          </cell>
          <cell r="B861" t="str">
            <v>19</v>
          </cell>
          <cell r="C861" t="str">
            <v>141</v>
          </cell>
          <cell r="D861" t="str">
            <v>O'Brien</v>
          </cell>
          <cell r="E861" t="str">
            <v>County</v>
          </cell>
          <cell r="F861" t="str">
            <v>IA</v>
          </cell>
          <cell r="G861">
            <v>14398</v>
          </cell>
          <cell r="H861">
            <v>0.6627309348520628</v>
          </cell>
          <cell r="I861">
            <v>947.6209841128134</v>
          </cell>
          <cell r="J861" t="str">
            <v>TONS</v>
          </cell>
        </row>
        <row r="862">
          <cell r="A862" t="str">
            <v>19143</v>
          </cell>
          <cell r="B862" t="str">
            <v>19</v>
          </cell>
          <cell r="C862" t="str">
            <v>143</v>
          </cell>
          <cell r="D862" t="str">
            <v>Osceola</v>
          </cell>
          <cell r="E862" t="str">
            <v>County</v>
          </cell>
          <cell r="F862" t="str">
            <v>IA</v>
          </cell>
          <cell r="G862">
            <v>6462</v>
          </cell>
          <cell r="H862">
            <v>0.58372021046115752</v>
          </cell>
          <cell r="I862">
            <v>374.59928233845437</v>
          </cell>
          <cell r="J862" t="str">
            <v>TONS</v>
          </cell>
        </row>
        <row r="863">
          <cell r="A863" t="str">
            <v>19145</v>
          </cell>
          <cell r="B863" t="str">
            <v>19</v>
          </cell>
          <cell r="C863" t="str">
            <v>145</v>
          </cell>
          <cell r="D863" t="str">
            <v>Page</v>
          </cell>
          <cell r="E863" t="str">
            <v>County</v>
          </cell>
          <cell r="F863" t="str">
            <v>IA</v>
          </cell>
          <cell r="G863">
            <v>15932</v>
          </cell>
          <cell r="H863">
            <v>0.33354255586241527</v>
          </cell>
          <cell r="I863">
            <v>527.73610454574407</v>
          </cell>
          <cell r="J863" t="str">
            <v>TONS</v>
          </cell>
        </row>
        <row r="864">
          <cell r="A864" t="str">
            <v>19147</v>
          </cell>
          <cell r="B864" t="str">
            <v>19</v>
          </cell>
          <cell r="C864" t="str">
            <v>147</v>
          </cell>
          <cell r="D864" t="str">
            <v>Palo Alto</v>
          </cell>
          <cell r="E864" t="str">
            <v>County</v>
          </cell>
          <cell r="F864" t="str">
            <v>IA</v>
          </cell>
          <cell r="G864">
            <v>9421</v>
          </cell>
          <cell r="H864">
            <v>0.61490287655238296</v>
          </cell>
          <cell r="I864">
            <v>575.30584373983731</v>
          </cell>
          <cell r="J864" t="str">
            <v>TONS</v>
          </cell>
        </row>
        <row r="865">
          <cell r="A865" t="str">
            <v>19149</v>
          </cell>
          <cell r="B865" t="str">
            <v>19</v>
          </cell>
          <cell r="C865" t="str">
            <v>149</v>
          </cell>
          <cell r="D865" t="str">
            <v>Plymouth</v>
          </cell>
          <cell r="E865" t="str">
            <v>County</v>
          </cell>
          <cell r="F865" t="str">
            <v>IA</v>
          </cell>
          <cell r="G865">
            <v>24986</v>
          </cell>
          <cell r="H865">
            <v>0.62939245977747538</v>
          </cell>
          <cell r="I865">
            <v>1561.7572412657833</v>
          </cell>
          <cell r="J865" t="str">
            <v>TONS</v>
          </cell>
        </row>
        <row r="866">
          <cell r="A866" t="str">
            <v>19151</v>
          </cell>
          <cell r="B866" t="str">
            <v>19</v>
          </cell>
          <cell r="C866" t="str">
            <v>151</v>
          </cell>
          <cell r="D866" t="str">
            <v>Pocahontas</v>
          </cell>
          <cell r="E866" t="str">
            <v>County</v>
          </cell>
          <cell r="F866" t="str">
            <v>IA</v>
          </cell>
          <cell r="G866">
            <v>7310</v>
          </cell>
          <cell r="H866">
            <v>1</v>
          </cell>
          <cell r="I866">
            <v>725.95990294117223</v>
          </cell>
          <cell r="J866" t="str">
            <v>TONS</v>
          </cell>
        </row>
        <row r="867">
          <cell r="A867" t="str">
            <v>19153</v>
          </cell>
          <cell r="B867" t="str">
            <v>19</v>
          </cell>
          <cell r="C867" t="str">
            <v>153</v>
          </cell>
          <cell r="D867" t="str">
            <v>Polk</v>
          </cell>
          <cell r="E867" t="str">
            <v>County</v>
          </cell>
          <cell r="F867" t="str">
            <v>IA</v>
          </cell>
          <cell r="G867">
            <v>430640</v>
          </cell>
          <cell r="H867">
            <v>4.9087404792866433E-2</v>
          </cell>
          <cell r="I867">
            <v>0</v>
          </cell>
          <cell r="J867" t="str">
            <v>TONS</v>
          </cell>
        </row>
        <row r="868">
          <cell r="A868" t="str">
            <v>19155</v>
          </cell>
          <cell r="B868" t="str">
            <v>19</v>
          </cell>
          <cell r="C868" t="str">
            <v>155</v>
          </cell>
          <cell r="D868" t="str">
            <v>Pottawattamie</v>
          </cell>
          <cell r="E868" t="str">
            <v>County</v>
          </cell>
          <cell r="F868" t="str">
            <v>IA</v>
          </cell>
          <cell r="G868">
            <v>93158</v>
          </cell>
          <cell r="H868">
            <v>0.26419631164258572</v>
          </cell>
          <cell r="I868">
            <v>2444.2305241023437</v>
          </cell>
          <cell r="J868" t="str">
            <v>TONS</v>
          </cell>
        </row>
        <row r="869">
          <cell r="A869" t="str">
            <v>19157</v>
          </cell>
          <cell r="B869" t="str">
            <v>19</v>
          </cell>
          <cell r="C869" t="str">
            <v>157</v>
          </cell>
          <cell r="D869" t="str">
            <v>Poweshiek</v>
          </cell>
          <cell r="E869" t="str">
            <v>County</v>
          </cell>
          <cell r="F869" t="str">
            <v>IA</v>
          </cell>
          <cell r="G869">
            <v>18914</v>
          </cell>
          <cell r="H869">
            <v>0.51993232526171085</v>
          </cell>
          <cell r="I869">
            <v>976.61965602236489</v>
          </cell>
          <cell r="J869" t="str">
            <v>TONS</v>
          </cell>
        </row>
        <row r="870">
          <cell r="A870" t="str">
            <v>19159</v>
          </cell>
          <cell r="B870" t="str">
            <v>19</v>
          </cell>
          <cell r="C870" t="str">
            <v>159</v>
          </cell>
          <cell r="D870" t="str">
            <v>Ringgold</v>
          </cell>
          <cell r="E870" t="str">
            <v>County</v>
          </cell>
          <cell r="F870" t="str">
            <v>IA</v>
          </cell>
          <cell r="G870">
            <v>5131</v>
          </cell>
          <cell r="H870">
            <v>1</v>
          </cell>
          <cell r="I870">
            <v>509.56227934215519</v>
          </cell>
          <cell r="J870" t="str">
            <v>TONS</v>
          </cell>
        </row>
        <row r="871">
          <cell r="A871" t="str">
            <v>19161</v>
          </cell>
          <cell r="B871" t="str">
            <v>19</v>
          </cell>
          <cell r="C871" t="str">
            <v>161</v>
          </cell>
          <cell r="D871" t="str">
            <v>Sac</v>
          </cell>
          <cell r="E871" t="str">
            <v>County</v>
          </cell>
          <cell r="F871" t="str">
            <v>IA</v>
          </cell>
          <cell r="G871">
            <v>10350</v>
          </cell>
          <cell r="H871">
            <v>1</v>
          </cell>
          <cell r="I871">
            <v>1027.8638844652714</v>
          </cell>
          <cell r="J871" t="str">
            <v>TONS</v>
          </cell>
        </row>
        <row r="872">
          <cell r="A872" t="str">
            <v>19163</v>
          </cell>
          <cell r="B872" t="str">
            <v>19</v>
          </cell>
          <cell r="C872" t="str">
            <v>163</v>
          </cell>
          <cell r="D872" t="str">
            <v>Scott</v>
          </cell>
          <cell r="E872" t="str">
            <v>County</v>
          </cell>
          <cell r="F872" t="str">
            <v>IA</v>
          </cell>
          <cell r="G872">
            <v>165224</v>
          </cell>
          <cell r="H872">
            <v>0.13510749043722461</v>
          </cell>
          <cell r="I872">
            <v>0</v>
          </cell>
          <cell r="J872" t="str">
            <v>TONS</v>
          </cell>
        </row>
        <row r="873">
          <cell r="A873" t="str">
            <v>19165</v>
          </cell>
          <cell r="B873" t="str">
            <v>19</v>
          </cell>
          <cell r="C873" t="str">
            <v>165</v>
          </cell>
          <cell r="D873" t="str">
            <v>Shelby</v>
          </cell>
          <cell r="E873" t="str">
            <v>County</v>
          </cell>
          <cell r="F873" t="str">
            <v>IA</v>
          </cell>
          <cell r="G873">
            <v>12167</v>
          </cell>
          <cell r="H873">
            <v>0.59447686364757135</v>
          </cell>
          <cell r="I873">
            <v>718.31299288283174</v>
          </cell>
          <cell r="J873" t="str">
            <v>TONS</v>
          </cell>
        </row>
        <row r="874">
          <cell r="A874" t="str">
            <v>19167</v>
          </cell>
          <cell r="B874" t="str">
            <v>19</v>
          </cell>
          <cell r="C874" t="str">
            <v>167</v>
          </cell>
          <cell r="D874" t="str">
            <v>Sioux</v>
          </cell>
          <cell r="E874" t="str">
            <v>County</v>
          </cell>
          <cell r="F874" t="str">
            <v>IA</v>
          </cell>
          <cell r="G874">
            <v>33704</v>
          </cell>
          <cell r="H874">
            <v>0.50824827913600756</v>
          </cell>
          <cell r="I874">
            <v>1701.1892116802028</v>
          </cell>
          <cell r="J874" t="str">
            <v>TONS</v>
          </cell>
        </row>
        <row r="875">
          <cell r="A875" t="str">
            <v>19169</v>
          </cell>
          <cell r="B875" t="str">
            <v>19</v>
          </cell>
          <cell r="C875" t="str">
            <v>169</v>
          </cell>
          <cell r="D875" t="str">
            <v>Story</v>
          </cell>
          <cell r="E875" t="str">
            <v>County</v>
          </cell>
          <cell r="F875" t="str">
            <v>IA</v>
          </cell>
          <cell r="G875">
            <v>89542</v>
          </cell>
          <cell r="H875">
            <v>0.16935069576288223</v>
          </cell>
          <cell r="I875">
            <v>0</v>
          </cell>
          <cell r="J875" t="str">
            <v>TONS</v>
          </cell>
        </row>
        <row r="876">
          <cell r="A876" t="str">
            <v>19171</v>
          </cell>
          <cell r="B876" t="str">
            <v>19</v>
          </cell>
          <cell r="C876" t="str">
            <v>171</v>
          </cell>
          <cell r="D876" t="str">
            <v>Tama</v>
          </cell>
          <cell r="E876" t="str">
            <v>County</v>
          </cell>
          <cell r="F876" t="str">
            <v>IA</v>
          </cell>
          <cell r="G876">
            <v>17767</v>
          </cell>
          <cell r="H876">
            <v>0.72398266449034732</v>
          </cell>
          <cell r="I876">
            <v>1277.431221823844</v>
          </cell>
          <cell r="J876" t="str">
            <v>TONS</v>
          </cell>
        </row>
        <row r="877">
          <cell r="A877" t="str">
            <v>19173</v>
          </cell>
          <cell r="B877" t="str">
            <v>19</v>
          </cell>
          <cell r="C877" t="str">
            <v>173</v>
          </cell>
          <cell r="D877" t="str">
            <v>Taylor</v>
          </cell>
          <cell r="E877" t="str">
            <v>County</v>
          </cell>
          <cell r="F877" t="str">
            <v>IA</v>
          </cell>
          <cell r="G877">
            <v>6317</v>
          </cell>
          <cell r="H877">
            <v>1</v>
          </cell>
          <cell r="I877">
            <v>627.34455634464916</v>
          </cell>
          <cell r="J877" t="str">
            <v>TONS</v>
          </cell>
        </row>
        <row r="878">
          <cell r="A878" t="str">
            <v>19175</v>
          </cell>
          <cell r="B878" t="str">
            <v>19</v>
          </cell>
          <cell r="C878" t="str">
            <v>175</v>
          </cell>
          <cell r="D878" t="str">
            <v>Union</v>
          </cell>
          <cell r="E878" t="str">
            <v>County</v>
          </cell>
          <cell r="F878" t="str">
            <v>IA</v>
          </cell>
          <cell r="G878">
            <v>12534</v>
          </cell>
          <cell r="H878">
            <v>0.39229296314025852</v>
          </cell>
          <cell r="I878">
            <v>488.3098280111825</v>
          </cell>
          <cell r="J878" t="str">
            <v>TONS</v>
          </cell>
        </row>
        <row r="879">
          <cell r="A879" t="str">
            <v>19177</v>
          </cell>
          <cell r="B879" t="str">
            <v>19</v>
          </cell>
          <cell r="C879" t="str">
            <v>177</v>
          </cell>
          <cell r="D879" t="str">
            <v>Van Buren</v>
          </cell>
          <cell r="E879" t="str">
            <v>County</v>
          </cell>
          <cell r="F879" t="str">
            <v>IA</v>
          </cell>
          <cell r="G879">
            <v>7570</v>
          </cell>
          <cell r="H879">
            <v>1</v>
          </cell>
          <cell r="I879">
            <v>751.78063820310194</v>
          </cell>
          <cell r="J879" t="str">
            <v>TONS</v>
          </cell>
        </row>
        <row r="880">
          <cell r="A880" t="str">
            <v>19179</v>
          </cell>
          <cell r="B880" t="str">
            <v>19</v>
          </cell>
          <cell r="C880" t="str">
            <v>179</v>
          </cell>
          <cell r="D880" t="str">
            <v>Wapello</v>
          </cell>
          <cell r="E880" t="str">
            <v>County</v>
          </cell>
          <cell r="F880" t="str">
            <v>IA</v>
          </cell>
          <cell r="G880">
            <v>35625</v>
          </cell>
          <cell r="H880">
            <v>0.30467368421052632</v>
          </cell>
          <cell r="I880">
            <v>1077.9163866653194</v>
          </cell>
          <cell r="J880" t="str">
            <v>TONS</v>
          </cell>
        </row>
        <row r="881">
          <cell r="A881" t="str">
            <v>19181</v>
          </cell>
          <cell r="B881" t="str">
            <v>19</v>
          </cell>
          <cell r="C881" t="str">
            <v>181</v>
          </cell>
          <cell r="D881" t="str">
            <v>Warren</v>
          </cell>
          <cell r="E881" t="str">
            <v>County</v>
          </cell>
          <cell r="F881" t="str">
            <v>IA</v>
          </cell>
          <cell r="G881">
            <v>46225</v>
          </cell>
          <cell r="H881">
            <v>0.41955651703623581</v>
          </cell>
          <cell r="I881">
            <v>1926.0282294994661</v>
          </cell>
          <cell r="J881" t="str">
            <v>TONS</v>
          </cell>
        </row>
        <row r="882">
          <cell r="A882" t="str">
            <v>19183</v>
          </cell>
          <cell r="B882" t="str">
            <v>19</v>
          </cell>
          <cell r="C882" t="str">
            <v>183</v>
          </cell>
          <cell r="D882" t="str">
            <v>Washington</v>
          </cell>
          <cell r="E882" t="str">
            <v>County</v>
          </cell>
          <cell r="F882" t="str">
            <v>IA</v>
          </cell>
          <cell r="G882">
            <v>21704</v>
          </cell>
          <cell r="H882">
            <v>0.69461850350165866</v>
          </cell>
          <cell r="I882">
            <v>1497.2054031109594</v>
          </cell>
          <cell r="J882" t="str">
            <v>TONS</v>
          </cell>
        </row>
        <row r="883">
          <cell r="A883" t="str">
            <v>19185</v>
          </cell>
          <cell r="B883" t="str">
            <v>19</v>
          </cell>
          <cell r="C883" t="str">
            <v>185</v>
          </cell>
          <cell r="D883" t="str">
            <v>Wayne</v>
          </cell>
          <cell r="E883" t="str">
            <v>County</v>
          </cell>
          <cell r="F883" t="str">
            <v>IA</v>
          </cell>
          <cell r="G883">
            <v>6403</v>
          </cell>
          <cell r="H883">
            <v>1</v>
          </cell>
          <cell r="I883">
            <v>635.88526108513349</v>
          </cell>
          <cell r="J883" t="str">
            <v>TONS</v>
          </cell>
        </row>
        <row r="884">
          <cell r="A884" t="str">
            <v>19187</v>
          </cell>
          <cell r="B884" t="str">
            <v>19</v>
          </cell>
          <cell r="C884" t="str">
            <v>187</v>
          </cell>
          <cell r="D884" t="str">
            <v>Webster</v>
          </cell>
          <cell r="E884" t="str">
            <v>County</v>
          </cell>
          <cell r="F884" t="str">
            <v>IA</v>
          </cell>
          <cell r="G884">
            <v>38013</v>
          </cell>
          <cell r="H884">
            <v>0.33912082708547076</v>
          </cell>
          <cell r="I884">
            <v>1280.2119163905134</v>
          </cell>
          <cell r="J884" t="str">
            <v>TONS</v>
          </cell>
        </row>
        <row r="885">
          <cell r="A885" t="str">
            <v>19189</v>
          </cell>
          <cell r="B885" t="str">
            <v>19</v>
          </cell>
          <cell r="C885" t="str">
            <v>189</v>
          </cell>
          <cell r="D885" t="str">
            <v>Winnebago</v>
          </cell>
          <cell r="E885" t="str">
            <v>County</v>
          </cell>
          <cell r="F885" t="str">
            <v>IA</v>
          </cell>
          <cell r="G885">
            <v>10866</v>
          </cell>
          <cell r="H885">
            <v>0.66123688569850914</v>
          </cell>
          <cell r="I885">
            <v>713.54608791139856</v>
          </cell>
          <cell r="J885" t="str">
            <v>TONS</v>
          </cell>
        </row>
        <row r="886">
          <cell r="A886" t="str">
            <v>19191</v>
          </cell>
          <cell r="B886" t="str">
            <v>19</v>
          </cell>
          <cell r="C886" t="str">
            <v>191</v>
          </cell>
          <cell r="D886" t="str">
            <v>Winneshiek</v>
          </cell>
          <cell r="E886" t="str">
            <v>County</v>
          </cell>
          <cell r="F886" t="str">
            <v>IA</v>
          </cell>
          <cell r="G886">
            <v>21056</v>
          </cell>
          <cell r="H886">
            <v>0.58980813069908811</v>
          </cell>
          <cell r="I886">
            <v>1233.3373508380873</v>
          </cell>
          <cell r="J886" t="str">
            <v>TONS</v>
          </cell>
        </row>
        <row r="887">
          <cell r="A887" t="str">
            <v>19193</v>
          </cell>
          <cell r="B887" t="str">
            <v>19</v>
          </cell>
          <cell r="C887" t="str">
            <v>193</v>
          </cell>
          <cell r="D887" t="str">
            <v>Woodbury</v>
          </cell>
          <cell r="E887" t="str">
            <v>County</v>
          </cell>
          <cell r="F887" t="str">
            <v>IA</v>
          </cell>
          <cell r="G887">
            <v>102172</v>
          </cell>
          <cell r="H887">
            <v>0.17456837489723212</v>
          </cell>
          <cell r="I887">
            <v>0</v>
          </cell>
          <cell r="J887" t="str">
            <v>TONS</v>
          </cell>
        </row>
        <row r="888">
          <cell r="A888" t="str">
            <v>19195</v>
          </cell>
          <cell r="B888" t="str">
            <v>19</v>
          </cell>
          <cell r="C888" t="str">
            <v>195</v>
          </cell>
          <cell r="D888" t="str">
            <v>Worth</v>
          </cell>
          <cell r="E888" t="str">
            <v>County</v>
          </cell>
          <cell r="F888" t="str">
            <v>IA</v>
          </cell>
          <cell r="G888">
            <v>7598</v>
          </cell>
          <cell r="H888">
            <v>1</v>
          </cell>
          <cell r="I888">
            <v>754.56133276977107</v>
          </cell>
          <cell r="J888" t="str">
            <v>TONS</v>
          </cell>
        </row>
        <row r="889">
          <cell r="A889" t="str">
            <v>19197</v>
          </cell>
          <cell r="B889" t="str">
            <v>19</v>
          </cell>
          <cell r="C889" t="str">
            <v>197</v>
          </cell>
          <cell r="D889" t="str">
            <v>Wright</v>
          </cell>
          <cell r="E889" t="str">
            <v>County</v>
          </cell>
          <cell r="F889" t="str">
            <v>IA</v>
          </cell>
          <cell r="G889">
            <v>13229</v>
          </cell>
          <cell r="H889">
            <v>0.56799455741174687</v>
          </cell>
          <cell r="I889">
            <v>746.21924906976312</v>
          </cell>
          <cell r="J889" t="str">
            <v>TONS</v>
          </cell>
        </row>
        <row r="890">
          <cell r="A890" t="str">
            <v>20001</v>
          </cell>
          <cell r="B890" t="str">
            <v>20</v>
          </cell>
          <cell r="C890" t="str">
            <v>001</v>
          </cell>
          <cell r="D890" t="str">
            <v>Allen</v>
          </cell>
          <cell r="E890" t="str">
            <v>County</v>
          </cell>
          <cell r="F890" t="str">
            <v>KS</v>
          </cell>
          <cell r="G890">
            <v>13371</v>
          </cell>
          <cell r="H890">
            <v>0.57153541245980111</v>
          </cell>
          <cell r="I890">
            <v>758.93099566025171</v>
          </cell>
          <cell r="J890" t="str">
            <v>TONS</v>
          </cell>
        </row>
        <row r="891">
          <cell r="A891" t="str">
            <v>20003</v>
          </cell>
          <cell r="B891" t="str">
            <v>20</v>
          </cell>
          <cell r="C891" t="str">
            <v>003</v>
          </cell>
          <cell r="D891" t="str">
            <v>Anderson</v>
          </cell>
          <cell r="E891" t="str">
            <v>County</v>
          </cell>
          <cell r="F891" t="str">
            <v>KS</v>
          </cell>
          <cell r="G891">
            <v>8102</v>
          </cell>
          <cell r="H891">
            <v>0.5882498148605283</v>
          </cell>
          <cell r="I891">
            <v>473.31393945521569</v>
          </cell>
          <cell r="J891" t="str">
            <v>TONS</v>
          </cell>
        </row>
        <row r="892">
          <cell r="A892" t="str">
            <v>20005</v>
          </cell>
          <cell r="B892" t="str">
            <v>20</v>
          </cell>
          <cell r="C892" t="str">
            <v>005</v>
          </cell>
          <cell r="D892" t="str">
            <v>Atchison</v>
          </cell>
          <cell r="E892" t="str">
            <v>County</v>
          </cell>
          <cell r="F892" t="str">
            <v>KS</v>
          </cell>
          <cell r="G892">
            <v>16924</v>
          </cell>
          <cell r="H892">
            <v>0.34152682580950128</v>
          </cell>
          <cell r="I892">
            <v>574.01480697674083</v>
          </cell>
          <cell r="J892" t="str">
            <v>TONS</v>
          </cell>
        </row>
        <row r="893">
          <cell r="A893" t="str">
            <v>20007</v>
          </cell>
          <cell r="B893" t="str">
            <v>20</v>
          </cell>
          <cell r="C893" t="str">
            <v>007</v>
          </cell>
          <cell r="D893" t="str">
            <v>Barber</v>
          </cell>
          <cell r="E893" t="str">
            <v>County</v>
          </cell>
          <cell r="F893" t="str">
            <v>KS</v>
          </cell>
          <cell r="G893">
            <v>4861</v>
          </cell>
          <cell r="H893">
            <v>1</v>
          </cell>
          <cell r="I893">
            <v>482.74843887784391</v>
          </cell>
          <cell r="J893" t="str">
            <v>TONS</v>
          </cell>
        </row>
        <row r="894">
          <cell r="A894" t="str">
            <v>20009</v>
          </cell>
          <cell r="B894" t="str">
            <v>20</v>
          </cell>
          <cell r="C894" t="str">
            <v>009</v>
          </cell>
          <cell r="D894" t="str">
            <v>Barton</v>
          </cell>
          <cell r="E894" t="str">
            <v>County</v>
          </cell>
          <cell r="F894" t="str">
            <v>KS</v>
          </cell>
          <cell r="G894">
            <v>27674</v>
          </cell>
          <cell r="H894">
            <v>0.31755438317554385</v>
          </cell>
          <cell r="I894">
            <v>872.74085185321781</v>
          </cell>
          <cell r="J894" t="str">
            <v>TONS</v>
          </cell>
        </row>
        <row r="895">
          <cell r="A895" t="str">
            <v>20011</v>
          </cell>
          <cell r="B895" t="str">
            <v>20</v>
          </cell>
          <cell r="C895" t="str">
            <v>011</v>
          </cell>
          <cell r="D895" t="str">
            <v>Bourbon</v>
          </cell>
          <cell r="E895" t="str">
            <v>County</v>
          </cell>
          <cell r="F895" t="str">
            <v>KS</v>
          </cell>
          <cell r="G895">
            <v>15173</v>
          </cell>
          <cell r="H895">
            <v>0.47966783101561983</v>
          </cell>
          <cell r="I895">
            <v>722.78196629355011</v>
          </cell>
          <cell r="J895" t="str">
            <v>TONS</v>
          </cell>
        </row>
        <row r="896">
          <cell r="A896" t="str">
            <v>20013</v>
          </cell>
          <cell r="B896" t="str">
            <v>20</v>
          </cell>
          <cell r="C896" t="str">
            <v>013</v>
          </cell>
          <cell r="D896" t="str">
            <v>Brown</v>
          </cell>
          <cell r="E896" t="str">
            <v>County</v>
          </cell>
          <cell r="F896" t="str">
            <v>KS</v>
          </cell>
          <cell r="G896">
            <v>9984</v>
          </cell>
          <cell r="H896">
            <v>0.68439503205128205</v>
          </cell>
          <cell r="I896">
            <v>678.58878478755548</v>
          </cell>
          <cell r="J896" t="str">
            <v>TONS</v>
          </cell>
        </row>
        <row r="897">
          <cell r="A897" t="str">
            <v>20015</v>
          </cell>
          <cell r="B897" t="str">
            <v>20</v>
          </cell>
          <cell r="C897" t="str">
            <v>015</v>
          </cell>
          <cell r="D897" t="str">
            <v>Butler</v>
          </cell>
          <cell r="E897" t="str">
            <v>County</v>
          </cell>
          <cell r="F897" t="str">
            <v>KS</v>
          </cell>
          <cell r="G897">
            <v>65880</v>
          </cell>
          <cell r="H897">
            <v>0.40473588342440803</v>
          </cell>
          <cell r="I897">
            <v>2648.0157116311111</v>
          </cell>
          <cell r="J897" t="str">
            <v>TONS</v>
          </cell>
        </row>
        <row r="898">
          <cell r="A898" t="str">
            <v>20017</v>
          </cell>
          <cell r="B898" t="str">
            <v>20</v>
          </cell>
          <cell r="C898" t="str">
            <v>017</v>
          </cell>
          <cell r="D898" t="str">
            <v>Chase</v>
          </cell>
          <cell r="E898" t="str">
            <v>County</v>
          </cell>
          <cell r="F898" t="str">
            <v>KS</v>
          </cell>
          <cell r="G898">
            <v>2790</v>
          </cell>
          <cell r="H898">
            <v>1</v>
          </cell>
          <cell r="I898">
            <v>277.07635146455141</v>
          </cell>
          <cell r="J898" t="str">
            <v>TONS</v>
          </cell>
        </row>
        <row r="899">
          <cell r="A899" t="str">
            <v>20019</v>
          </cell>
          <cell r="B899" t="str">
            <v>20</v>
          </cell>
          <cell r="C899" t="str">
            <v>019</v>
          </cell>
          <cell r="D899" t="str">
            <v>Chautauqua</v>
          </cell>
          <cell r="E899" t="str">
            <v>County</v>
          </cell>
          <cell r="F899" t="str">
            <v>KS</v>
          </cell>
          <cell r="G899">
            <v>3669</v>
          </cell>
          <cell r="H899">
            <v>1</v>
          </cell>
          <cell r="I899">
            <v>364.37029875392085</v>
          </cell>
          <cell r="J899" t="str">
            <v>TONS</v>
          </cell>
        </row>
        <row r="900">
          <cell r="A900" t="str">
            <v>20021</v>
          </cell>
          <cell r="B900" t="str">
            <v>20</v>
          </cell>
          <cell r="C900" t="str">
            <v>021</v>
          </cell>
          <cell r="D900" t="str">
            <v>Cherokee</v>
          </cell>
          <cell r="E900" t="str">
            <v>County</v>
          </cell>
          <cell r="F900" t="str">
            <v>KS</v>
          </cell>
          <cell r="G900">
            <v>21603</v>
          </cell>
          <cell r="H900">
            <v>0.49062630190251355</v>
          </cell>
          <cell r="I900">
            <v>1052.5922040045807</v>
          </cell>
          <cell r="J900" t="str">
            <v>TONS</v>
          </cell>
        </row>
        <row r="901">
          <cell r="A901" t="str">
            <v>20023</v>
          </cell>
          <cell r="B901" t="str">
            <v>20</v>
          </cell>
          <cell r="C901" t="str">
            <v>023</v>
          </cell>
          <cell r="D901" t="str">
            <v>Cheyenne</v>
          </cell>
          <cell r="E901" t="str">
            <v>County</v>
          </cell>
          <cell r="F901" t="str">
            <v>KS</v>
          </cell>
          <cell r="G901">
            <v>2726</v>
          </cell>
          <cell r="H901">
            <v>1</v>
          </cell>
          <cell r="I901">
            <v>270.72047816930723</v>
          </cell>
          <cell r="J901" t="str">
            <v>TONS</v>
          </cell>
        </row>
        <row r="902">
          <cell r="A902" t="str">
            <v>20025</v>
          </cell>
          <cell r="B902" t="str">
            <v>20</v>
          </cell>
          <cell r="C902" t="str">
            <v>025</v>
          </cell>
          <cell r="D902" t="str">
            <v>Clark</v>
          </cell>
          <cell r="E902" t="str">
            <v>County</v>
          </cell>
          <cell r="F902" t="str">
            <v>KS</v>
          </cell>
          <cell r="G902">
            <v>2215</v>
          </cell>
          <cell r="H902">
            <v>1</v>
          </cell>
          <cell r="I902">
            <v>219.97280232759189</v>
          </cell>
          <cell r="J902" t="str">
            <v>TONS</v>
          </cell>
        </row>
        <row r="903">
          <cell r="A903" t="str">
            <v>20027</v>
          </cell>
          <cell r="B903" t="str">
            <v>20</v>
          </cell>
          <cell r="C903" t="str">
            <v>027</v>
          </cell>
          <cell r="D903" t="str">
            <v>Clay</v>
          </cell>
          <cell r="E903" t="str">
            <v>County</v>
          </cell>
          <cell r="F903" t="str">
            <v>KS</v>
          </cell>
          <cell r="G903">
            <v>8535</v>
          </cell>
          <cell r="H903">
            <v>0.4953719976567077</v>
          </cell>
          <cell r="I903">
            <v>419.88487956706922</v>
          </cell>
          <cell r="J903" t="str">
            <v>TONS</v>
          </cell>
        </row>
        <row r="904">
          <cell r="A904" t="str">
            <v>20029</v>
          </cell>
          <cell r="B904" t="str">
            <v>20</v>
          </cell>
          <cell r="C904" t="str">
            <v>029</v>
          </cell>
          <cell r="D904" t="str">
            <v>Cloud</v>
          </cell>
          <cell r="E904" t="str">
            <v>County</v>
          </cell>
          <cell r="F904" t="str">
            <v>KS</v>
          </cell>
          <cell r="G904">
            <v>9533</v>
          </cell>
          <cell r="H904">
            <v>0.43984055386551979</v>
          </cell>
          <cell r="I904">
            <v>416.40901135873264</v>
          </cell>
          <cell r="J904" t="str">
            <v>TONS</v>
          </cell>
        </row>
        <row r="905">
          <cell r="A905" t="str">
            <v>20031</v>
          </cell>
          <cell r="B905" t="str">
            <v>20</v>
          </cell>
          <cell r="C905" t="str">
            <v>031</v>
          </cell>
          <cell r="D905" t="str">
            <v>Coffey</v>
          </cell>
          <cell r="E905" t="str">
            <v>County</v>
          </cell>
          <cell r="F905" t="str">
            <v>KS</v>
          </cell>
          <cell r="G905">
            <v>8601</v>
          </cell>
          <cell r="H905">
            <v>0.70898732705499357</v>
          </cell>
          <cell r="I905">
            <v>605.59555241248552</v>
          </cell>
          <cell r="J905" t="str">
            <v>TONS</v>
          </cell>
        </row>
        <row r="906">
          <cell r="A906" t="str">
            <v>20033</v>
          </cell>
          <cell r="B906" t="str">
            <v>20</v>
          </cell>
          <cell r="C906" t="str">
            <v>033</v>
          </cell>
          <cell r="D906" t="str">
            <v>Comanche</v>
          </cell>
          <cell r="E906" t="str">
            <v>County</v>
          </cell>
          <cell r="F906" t="str">
            <v>KS</v>
          </cell>
          <cell r="G906">
            <v>1891</v>
          </cell>
          <cell r="H906">
            <v>1</v>
          </cell>
          <cell r="I906">
            <v>187.79619377041814</v>
          </cell>
          <cell r="J906" t="str">
            <v>TONS</v>
          </cell>
        </row>
        <row r="907">
          <cell r="A907" t="str">
            <v>20035</v>
          </cell>
          <cell r="B907" t="str">
            <v>20</v>
          </cell>
          <cell r="C907" t="str">
            <v>035</v>
          </cell>
          <cell r="D907" t="str">
            <v>Cowley</v>
          </cell>
          <cell r="E907" t="str">
            <v>County</v>
          </cell>
          <cell r="F907" t="str">
            <v>KS</v>
          </cell>
          <cell r="G907">
            <v>36311</v>
          </cell>
          <cell r="H907">
            <v>0.30998870865577927</v>
          </cell>
          <cell r="I907">
            <v>1117.839215801072</v>
          </cell>
          <cell r="J907" t="str">
            <v>TONS</v>
          </cell>
        </row>
        <row r="908">
          <cell r="A908" t="str">
            <v>20037</v>
          </cell>
          <cell r="B908" t="str">
            <v>20</v>
          </cell>
          <cell r="C908" t="str">
            <v>037</v>
          </cell>
          <cell r="D908" t="str">
            <v>Crawford</v>
          </cell>
          <cell r="E908" t="str">
            <v>County</v>
          </cell>
          <cell r="F908" t="str">
            <v>KS</v>
          </cell>
          <cell r="G908">
            <v>39134</v>
          </cell>
          <cell r="H908">
            <v>0.34928706495630396</v>
          </cell>
          <cell r="I908">
            <v>1357.4755011358254</v>
          </cell>
          <cell r="J908" t="str">
            <v>TONS</v>
          </cell>
        </row>
        <row r="909">
          <cell r="A909" t="str">
            <v>20039</v>
          </cell>
          <cell r="B909" t="str">
            <v>20</v>
          </cell>
          <cell r="C909" t="str">
            <v>039</v>
          </cell>
          <cell r="D909" t="str">
            <v>Decatur</v>
          </cell>
          <cell r="E909" t="str">
            <v>County</v>
          </cell>
          <cell r="F909" t="str">
            <v>KS</v>
          </cell>
          <cell r="G909">
            <v>2961</v>
          </cell>
          <cell r="H909">
            <v>1</v>
          </cell>
          <cell r="I909">
            <v>294.05845042528193</v>
          </cell>
          <cell r="J909" t="str">
            <v>TONS</v>
          </cell>
        </row>
        <row r="910">
          <cell r="A910" t="str">
            <v>20041</v>
          </cell>
          <cell r="B910" t="str">
            <v>20</v>
          </cell>
          <cell r="C910" t="str">
            <v>041</v>
          </cell>
          <cell r="D910" t="str">
            <v>Dickinson</v>
          </cell>
          <cell r="E910" t="str">
            <v>County</v>
          </cell>
          <cell r="F910" t="str">
            <v>KS</v>
          </cell>
          <cell r="G910">
            <v>19754</v>
          </cell>
          <cell r="H910">
            <v>0.64290776551584494</v>
          </cell>
          <cell r="I910">
            <v>1261.2436070250192</v>
          </cell>
          <cell r="J910" t="str">
            <v>TONS</v>
          </cell>
        </row>
        <row r="911">
          <cell r="A911" t="str">
            <v>20043</v>
          </cell>
          <cell r="B911" t="str">
            <v>20</v>
          </cell>
          <cell r="C911" t="str">
            <v>043</v>
          </cell>
          <cell r="D911" t="str">
            <v>Doniphan</v>
          </cell>
          <cell r="E911" t="str">
            <v>County</v>
          </cell>
          <cell r="F911" t="str">
            <v>KS</v>
          </cell>
          <cell r="G911">
            <v>7945</v>
          </cell>
          <cell r="H911">
            <v>0.70195091252359976</v>
          </cell>
          <cell r="I911">
            <v>553.85477136838824</v>
          </cell>
          <cell r="J911" t="str">
            <v>TONS</v>
          </cell>
        </row>
        <row r="912">
          <cell r="A912" t="str">
            <v>20045</v>
          </cell>
          <cell r="B912" t="str">
            <v>20</v>
          </cell>
          <cell r="C912" t="str">
            <v>045</v>
          </cell>
          <cell r="D912" t="str">
            <v>Douglas</v>
          </cell>
          <cell r="E912" t="str">
            <v>County</v>
          </cell>
          <cell r="F912" t="str">
            <v>KS</v>
          </cell>
          <cell r="G912">
            <v>110826</v>
          </cell>
          <cell r="H912">
            <v>0.11012758738924079</v>
          </cell>
          <cell r="I912">
            <v>0</v>
          </cell>
          <cell r="J912" t="str">
            <v>TONS</v>
          </cell>
        </row>
        <row r="913">
          <cell r="A913" t="str">
            <v>20047</v>
          </cell>
          <cell r="B913" t="str">
            <v>20</v>
          </cell>
          <cell r="C913" t="str">
            <v>047</v>
          </cell>
          <cell r="D913" t="str">
            <v>Edwards</v>
          </cell>
          <cell r="E913" t="str">
            <v>County</v>
          </cell>
          <cell r="F913" t="str">
            <v>KS</v>
          </cell>
          <cell r="G913">
            <v>3037</v>
          </cell>
          <cell r="H913">
            <v>1</v>
          </cell>
          <cell r="I913">
            <v>301.60604996338446</v>
          </cell>
          <cell r="J913" t="str">
            <v>TONS</v>
          </cell>
        </row>
        <row r="914">
          <cell r="A914" t="str">
            <v>20049</v>
          </cell>
          <cell r="B914" t="str">
            <v>20</v>
          </cell>
          <cell r="C914" t="str">
            <v>049</v>
          </cell>
          <cell r="D914" t="str">
            <v>Elk</v>
          </cell>
          <cell r="E914" t="str">
            <v>County</v>
          </cell>
          <cell r="F914" t="str">
            <v>KS</v>
          </cell>
          <cell r="G914">
            <v>2882</v>
          </cell>
          <cell r="H914">
            <v>1</v>
          </cell>
          <cell r="I914">
            <v>286.21291932646488</v>
          </cell>
          <cell r="J914" t="str">
            <v>TONS</v>
          </cell>
        </row>
        <row r="915">
          <cell r="A915" t="str">
            <v>20051</v>
          </cell>
          <cell r="B915" t="str">
            <v>20</v>
          </cell>
          <cell r="C915" t="str">
            <v>051</v>
          </cell>
          <cell r="D915" t="str">
            <v>Ellis</v>
          </cell>
          <cell r="E915" t="str">
            <v>County</v>
          </cell>
          <cell r="F915" t="str">
            <v>KS</v>
          </cell>
          <cell r="G915">
            <v>28452</v>
          </cell>
          <cell r="H915">
            <v>0.25558835934204976</v>
          </cell>
          <cell r="I915">
            <v>722.18610317212097</v>
          </cell>
          <cell r="J915" t="str">
            <v>TONS</v>
          </cell>
        </row>
        <row r="916">
          <cell r="A916" t="str">
            <v>20053</v>
          </cell>
          <cell r="B916" t="str">
            <v>20</v>
          </cell>
          <cell r="C916" t="str">
            <v>053</v>
          </cell>
          <cell r="D916" t="str">
            <v>Ellsworth</v>
          </cell>
          <cell r="E916" t="str">
            <v>County</v>
          </cell>
          <cell r="F916" t="str">
            <v>KS</v>
          </cell>
          <cell r="G916">
            <v>6497</v>
          </cell>
          <cell r="H916">
            <v>0.54101893181468375</v>
          </cell>
          <cell r="I916">
            <v>349.07647863723957</v>
          </cell>
          <cell r="J916" t="str">
            <v>TONS</v>
          </cell>
        </row>
        <row r="917">
          <cell r="A917" t="str">
            <v>20055</v>
          </cell>
          <cell r="B917" t="str">
            <v>20</v>
          </cell>
          <cell r="C917" t="str">
            <v>055</v>
          </cell>
          <cell r="D917" t="str">
            <v>Finney</v>
          </cell>
          <cell r="E917" t="str">
            <v>County</v>
          </cell>
          <cell r="F917" t="str">
            <v>KS</v>
          </cell>
          <cell r="G917">
            <v>36776</v>
          </cell>
          <cell r="H917">
            <v>0.18582771372634327</v>
          </cell>
          <cell r="I917">
            <v>0</v>
          </cell>
          <cell r="J917" t="str">
            <v>TONS</v>
          </cell>
        </row>
        <row r="918">
          <cell r="A918" t="str">
            <v>20057</v>
          </cell>
          <cell r="B918" t="str">
            <v>20</v>
          </cell>
          <cell r="C918" t="str">
            <v>057</v>
          </cell>
          <cell r="D918" t="str">
            <v>Ford</v>
          </cell>
          <cell r="E918" t="str">
            <v>County</v>
          </cell>
          <cell r="F918" t="str">
            <v>KS</v>
          </cell>
          <cell r="G918">
            <v>33848</v>
          </cell>
          <cell r="H918">
            <v>0.1929803828882061</v>
          </cell>
          <cell r="I918">
            <v>0</v>
          </cell>
          <cell r="J918" t="str">
            <v>TONS</v>
          </cell>
        </row>
        <row r="919">
          <cell r="A919" t="str">
            <v>20059</v>
          </cell>
          <cell r="B919" t="str">
            <v>20</v>
          </cell>
          <cell r="C919" t="str">
            <v>059</v>
          </cell>
          <cell r="D919" t="str">
            <v>Franklin</v>
          </cell>
          <cell r="E919" t="str">
            <v>County</v>
          </cell>
          <cell r="F919" t="str">
            <v>KS</v>
          </cell>
          <cell r="G919">
            <v>25992</v>
          </cell>
          <cell r="H919">
            <v>0.52100646352723912</v>
          </cell>
          <cell r="I919">
            <v>1344.863065065575</v>
          </cell>
          <cell r="J919" t="str">
            <v>TONS</v>
          </cell>
        </row>
        <row r="920">
          <cell r="A920" t="str">
            <v>20061</v>
          </cell>
          <cell r="B920" t="str">
            <v>20</v>
          </cell>
          <cell r="C920" t="str">
            <v>061</v>
          </cell>
          <cell r="D920" t="str">
            <v>Geary</v>
          </cell>
          <cell r="E920" t="str">
            <v>County</v>
          </cell>
          <cell r="F920" t="str">
            <v>KS</v>
          </cell>
          <cell r="G920">
            <v>34362</v>
          </cell>
          <cell r="H920">
            <v>0.11672778068796927</v>
          </cell>
          <cell r="I920">
            <v>0</v>
          </cell>
          <cell r="J920" t="str">
            <v>TONS</v>
          </cell>
        </row>
        <row r="921">
          <cell r="A921" t="str">
            <v>20063</v>
          </cell>
          <cell r="B921" t="str">
            <v>20</v>
          </cell>
          <cell r="C921" t="str">
            <v>063</v>
          </cell>
          <cell r="D921" t="str">
            <v>Gove</v>
          </cell>
          <cell r="E921" t="str">
            <v>County</v>
          </cell>
          <cell r="F921" t="str">
            <v>KS</v>
          </cell>
          <cell r="G921">
            <v>2695</v>
          </cell>
          <cell r="H921">
            <v>1</v>
          </cell>
          <cell r="I921">
            <v>267.64185204192324</v>
          </cell>
          <cell r="J921" t="str">
            <v>TONS</v>
          </cell>
        </row>
        <row r="922">
          <cell r="A922" t="str">
            <v>20065</v>
          </cell>
          <cell r="B922" t="str">
            <v>20</v>
          </cell>
          <cell r="C922" t="str">
            <v>065</v>
          </cell>
          <cell r="D922" t="str">
            <v>Graham</v>
          </cell>
          <cell r="E922" t="str">
            <v>County</v>
          </cell>
          <cell r="F922" t="str">
            <v>KS</v>
          </cell>
          <cell r="G922">
            <v>2597</v>
          </cell>
          <cell r="H922">
            <v>1</v>
          </cell>
          <cell r="I922">
            <v>257.90942105858068</v>
          </cell>
          <cell r="J922" t="str">
            <v>TONS</v>
          </cell>
        </row>
        <row r="923">
          <cell r="A923" t="str">
            <v>20067</v>
          </cell>
          <cell r="B923" t="str">
            <v>20</v>
          </cell>
          <cell r="C923" t="str">
            <v>067</v>
          </cell>
          <cell r="D923" t="str">
            <v>Grant</v>
          </cell>
          <cell r="E923" t="str">
            <v>County</v>
          </cell>
          <cell r="F923" t="str">
            <v>KS</v>
          </cell>
          <cell r="G923">
            <v>7829</v>
          </cell>
          <cell r="H923">
            <v>0.19798186230680803</v>
          </cell>
          <cell r="I923">
            <v>0</v>
          </cell>
          <cell r="J923" t="str">
            <v>TONS</v>
          </cell>
        </row>
        <row r="924">
          <cell r="A924" t="str">
            <v>20069</v>
          </cell>
          <cell r="B924" t="str">
            <v>20</v>
          </cell>
          <cell r="C924" t="str">
            <v>069</v>
          </cell>
          <cell r="D924" t="str">
            <v>Gray</v>
          </cell>
          <cell r="E924" t="str">
            <v>County</v>
          </cell>
          <cell r="F924" t="str">
            <v>KS</v>
          </cell>
          <cell r="G924">
            <v>6006</v>
          </cell>
          <cell r="H924">
            <v>1</v>
          </cell>
          <cell r="I924">
            <v>596.45898455057193</v>
          </cell>
          <cell r="J924" t="str">
            <v>TONS</v>
          </cell>
        </row>
        <row r="925">
          <cell r="A925" t="str">
            <v>20071</v>
          </cell>
          <cell r="B925" t="str">
            <v>20</v>
          </cell>
          <cell r="C925" t="str">
            <v>071</v>
          </cell>
          <cell r="D925" t="str">
            <v>Greeley</v>
          </cell>
          <cell r="E925" t="str">
            <v>County</v>
          </cell>
          <cell r="F925" t="str">
            <v>KS</v>
          </cell>
          <cell r="G925">
            <v>1247</v>
          </cell>
          <cell r="H925">
            <v>1</v>
          </cell>
          <cell r="I925">
            <v>123.84021873702352</v>
          </cell>
          <cell r="J925" t="str">
            <v>TONS</v>
          </cell>
        </row>
        <row r="926">
          <cell r="A926" t="str">
            <v>20073</v>
          </cell>
          <cell r="B926" t="str">
            <v>20</v>
          </cell>
          <cell r="C926" t="str">
            <v>073</v>
          </cell>
          <cell r="D926" t="str">
            <v>Greenwood</v>
          </cell>
          <cell r="E926" t="str">
            <v>County</v>
          </cell>
          <cell r="F926" t="str">
            <v>KS</v>
          </cell>
          <cell r="G926">
            <v>6689</v>
          </cell>
          <cell r="H926">
            <v>0.61264763043803261</v>
          </cell>
          <cell r="I926">
            <v>406.97451193610453</v>
          </cell>
          <cell r="J926" t="str">
            <v>TONS</v>
          </cell>
        </row>
        <row r="927">
          <cell r="A927" t="str">
            <v>20075</v>
          </cell>
          <cell r="B927" t="str">
            <v>20</v>
          </cell>
          <cell r="C927" t="str">
            <v>075</v>
          </cell>
          <cell r="D927" t="str">
            <v>Hamilton</v>
          </cell>
          <cell r="E927" t="str">
            <v>County</v>
          </cell>
          <cell r="F927" t="str">
            <v>KS</v>
          </cell>
          <cell r="G927">
            <v>2690</v>
          </cell>
          <cell r="H927">
            <v>1</v>
          </cell>
          <cell r="I927">
            <v>267.14529944073234</v>
          </cell>
          <cell r="J927" t="str">
            <v>TONS</v>
          </cell>
        </row>
        <row r="928">
          <cell r="A928" t="str">
            <v>20077</v>
          </cell>
          <cell r="B928" t="str">
            <v>20</v>
          </cell>
          <cell r="C928" t="str">
            <v>077</v>
          </cell>
          <cell r="D928" t="str">
            <v>Harper</v>
          </cell>
          <cell r="E928" t="str">
            <v>County</v>
          </cell>
          <cell r="F928" t="str">
            <v>KS</v>
          </cell>
          <cell r="G928">
            <v>6034</v>
          </cell>
          <cell r="H928">
            <v>1</v>
          </cell>
          <cell r="I928">
            <v>599.23967911724128</v>
          </cell>
          <cell r="J928" t="str">
            <v>TONS</v>
          </cell>
        </row>
        <row r="929">
          <cell r="A929" t="str">
            <v>20079</v>
          </cell>
          <cell r="B929" t="str">
            <v>20</v>
          </cell>
          <cell r="C929" t="str">
            <v>079</v>
          </cell>
          <cell r="D929" t="str">
            <v>Harvey</v>
          </cell>
          <cell r="E929" t="str">
            <v>County</v>
          </cell>
          <cell r="F929" t="str">
            <v>KS</v>
          </cell>
          <cell r="G929">
            <v>34684</v>
          </cell>
          <cell r="H929">
            <v>0.30919155806712029</v>
          </cell>
          <cell r="I929">
            <v>1065.0060190343545</v>
          </cell>
          <cell r="J929" t="str">
            <v>TONS</v>
          </cell>
        </row>
        <row r="930">
          <cell r="A930" t="str">
            <v>20081</v>
          </cell>
          <cell r="B930" t="str">
            <v>20</v>
          </cell>
          <cell r="C930" t="str">
            <v>081</v>
          </cell>
          <cell r="D930" t="str">
            <v>Haskell</v>
          </cell>
          <cell r="E930" t="str">
            <v>County</v>
          </cell>
          <cell r="F930" t="str">
            <v>KS</v>
          </cell>
          <cell r="G930">
            <v>4256</v>
          </cell>
          <cell r="H930">
            <v>1</v>
          </cell>
          <cell r="I930">
            <v>422.66557413373857</v>
          </cell>
          <cell r="J930" t="str">
            <v>TONS</v>
          </cell>
        </row>
        <row r="931">
          <cell r="A931" t="str">
            <v>20083</v>
          </cell>
          <cell r="B931" t="str">
            <v>20</v>
          </cell>
          <cell r="C931" t="str">
            <v>083</v>
          </cell>
          <cell r="D931" t="str">
            <v>Hodgeman</v>
          </cell>
          <cell r="E931" t="str">
            <v>County</v>
          </cell>
          <cell r="F931" t="str">
            <v>KS</v>
          </cell>
          <cell r="G931">
            <v>1916</v>
          </cell>
          <cell r="H931">
            <v>1</v>
          </cell>
          <cell r="I931">
            <v>190.27895677637292</v>
          </cell>
          <cell r="J931" t="str">
            <v>TONS</v>
          </cell>
        </row>
        <row r="932">
          <cell r="A932" t="str">
            <v>20085</v>
          </cell>
          <cell r="B932" t="str">
            <v>20</v>
          </cell>
          <cell r="C932" t="str">
            <v>085</v>
          </cell>
          <cell r="D932" t="str">
            <v>Jackson</v>
          </cell>
          <cell r="E932" t="str">
            <v>County</v>
          </cell>
          <cell r="F932" t="str">
            <v>KS</v>
          </cell>
          <cell r="G932">
            <v>13462</v>
          </cell>
          <cell r="H932">
            <v>0.75895112167582823</v>
          </cell>
          <cell r="I932">
            <v>1014.6555852735919</v>
          </cell>
          <cell r="J932" t="str">
            <v>TONS</v>
          </cell>
        </row>
        <row r="933">
          <cell r="A933" t="str">
            <v>20087</v>
          </cell>
          <cell r="B933" t="str">
            <v>20</v>
          </cell>
          <cell r="C933" t="str">
            <v>087</v>
          </cell>
          <cell r="D933" t="str">
            <v>Jefferson</v>
          </cell>
          <cell r="E933" t="str">
            <v>County</v>
          </cell>
          <cell r="F933" t="str">
            <v>KS</v>
          </cell>
          <cell r="G933">
            <v>19126</v>
          </cell>
          <cell r="H933">
            <v>0.98818362438565299</v>
          </cell>
          <cell r="I933">
            <v>1876.9688325017999</v>
          </cell>
          <cell r="J933" t="str">
            <v>TONS</v>
          </cell>
        </row>
        <row r="934">
          <cell r="A934" t="str">
            <v>20089</v>
          </cell>
          <cell r="B934" t="str">
            <v>20</v>
          </cell>
          <cell r="C934" t="str">
            <v>089</v>
          </cell>
          <cell r="D934" t="str">
            <v>Jewell</v>
          </cell>
          <cell r="E934" t="str">
            <v>County</v>
          </cell>
          <cell r="F934" t="str">
            <v>KS</v>
          </cell>
          <cell r="G934">
            <v>3077</v>
          </cell>
          <cell r="H934">
            <v>1</v>
          </cell>
          <cell r="I934">
            <v>305.57847077291206</v>
          </cell>
          <cell r="J934" t="str">
            <v>TONS</v>
          </cell>
        </row>
        <row r="935">
          <cell r="A935" t="str">
            <v>20091</v>
          </cell>
          <cell r="B935" t="str">
            <v>20</v>
          </cell>
          <cell r="C935" t="str">
            <v>091</v>
          </cell>
          <cell r="D935" t="str">
            <v>Johnson</v>
          </cell>
          <cell r="E935" t="str">
            <v>County</v>
          </cell>
          <cell r="F935" t="str">
            <v>KS</v>
          </cell>
          <cell r="G935">
            <v>544179</v>
          </cell>
          <cell r="H935">
            <v>3.8336650256625117E-2</v>
          </cell>
          <cell r="I935">
            <v>0</v>
          </cell>
          <cell r="J935" t="str">
            <v>TONS</v>
          </cell>
        </row>
        <row r="936">
          <cell r="A936" t="str">
            <v>20093</v>
          </cell>
          <cell r="B936" t="str">
            <v>20</v>
          </cell>
          <cell r="C936" t="str">
            <v>093</v>
          </cell>
          <cell r="D936" t="str">
            <v>Kearny</v>
          </cell>
          <cell r="E936" t="str">
            <v>County</v>
          </cell>
          <cell r="F936" t="str">
            <v>KS</v>
          </cell>
          <cell r="G936">
            <v>3977</v>
          </cell>
          <cell r="H936">
            <v>1</v>
          </cell>
          <cell r="I936">
            <v>394.95793898728351</v>
          </cell>
          <cell r="J936" t="str">
            <v>TONS</v>
          </cell>
        </row>
        <row r="937">
          <cell r="A937" t="str">
            <v>20095</v>
          </cell>
          <cell r="B937" t="str">
            <v>20</v>
          </cell>
          <cell r="C937" t="str">
            <v>095</v>
          </cell>
          <cell r="D937" t="str">
            <v>Kingman</v>
          </cell>
          <cell r="E937" t="str">
            <v>County</v>
          </cell>
          <cell r="F937" t="str">
            <v>KS</v>
          </cell>
          <cell r="G937">
            <v>7858</v>
          </cell>
          <cell r="H937">
            <v>0.62102316110969713</v>
          </cell>
          <cell r="I937">
            <v>484.63533876236949</v>
          </cell>
          <cell r="J937" t="str">
            <v>TONS</v>
          </cell>
        </row>
        <row r="938">
          <cell r="A938" t="str">
            <v>20097</v>
          </cell>
          <cell r="B938" t="str">
            <v>20</v>
          </cell>
          <cell r="C938" t="str">
            <v>097</v>
          </cell>
          <cell r="D938" t="str">
            <v>Kiowa</v>
          </cell>
          <cell r="E938" t="str">
            <v>County</v>
          </cell>
          <cell r="F938" t="str">
            <v>KS</v>
          </cell>
          <cell r="G938">
            <v>2553</v>
          </cell>
          <cell r="H938">
            <v>1</v>
          </cell>
          <cell r="I938">
            <v>253.53975816810024</v>
          </cell>
          <cell r="J938" t="str">
            <v>TONS</v>
          </cell>
        </row>
        <row r="939">
          <cell r="A939" t="str">
            <v>20099</v>
          </cell>
          <cell r="B939" t="str">
            <v>20</v>
          </cell>
          <cell r="C939" t="str">
            <v>099</v>
          </cell>
          <cell r="D939" t="str">
            <v>Labette</v>
          </cell>
          <cell r="E939" t="str">
            <v>County</v>
          </cell>
          <cell r="F939" t="str">
            <v>KS</v>
          </cell>
          <cell r="G939">
            <v>21607</v>
          </cell>
          <cell r="H939">
            <v>0.52339519600129591</v>
          </cell>
          <cell r="I939">
            <v>1123.102673373696</v>
          </cell>
          <cell r="J939" t="str">
            <v>TONS</v>
          </cell>
        </row>
        <row r="940">
          <cell r="A940" t="str">
            <v>20101</v>
          </cell>
          <cell r="B940" t="str">
            <v>20</v>
          </cell>
          <cell r="C940" t="str">
            <v>101</v>
          </cell>
          <cell r="D940" t="str">
            <v>Lane</v>
          </cell>
          <cell r="E940" t="str">
            <v>County</v>
          </cell>
          <cell r="F940" t="str">
            <v>KS</v>
          </cell>
          <cell r="G940">
            <v>1750</v>
          </cell>
          <cell r="H940">
            <v>1</v>
          </cell>
          <cell r="I940">
            <v>173.7934104168333</v>
          </cell>
          <cell r="J940" t="str">
            <v>TONS</v>
          </cell>
        </row>
        <row r="941">
          <cell r="A941" t="str">
            <v>20103</v>
          </cell>
          <cell r="B941" t="str">
            <v>20</v>
          </cell>
          <cell r="C941" t="str">
            <v>103</v>
          </cell>
          <cell r="D941" t="str">
            <v>Leavenworth</v>
          </cell>
          <cell r="E941" t="str">
            <v>County</v>
          </cell>
          <cell r="F941" t="str">
            <v>KS</v>
          </cell>
          <cell r="G941">
            <v>76227</v>
          </cell>
          <cell r="H941">
            <v>0.29063192831936191</v>
          </cell>
          <cell r="I941">
            <v>2200.1252653568718</v>
          </cell>
          <cell r="J941" t="str">
            <v>TONS</v>
          </cell>
        </row>
        <row r="942">
          <cell r="A942" t="str">
            <v>20105</v>
          </cell>
          <cell r="B942" t="str">
            <v>20</v>
          </cell>
          <cell r="C942" t="str">
            <v>105</v>
          </cell>
          <cell r="D942" t="str">
            <v>Lincoln</v>
          </cell>
          <cell r="E942" t="str">
            <v>County</v>
          </cell>
          <cell r="F942" t="str">
            <v>KS</v>
          </cell>
          <cell r="G942">
            <v>3241</v>
          </cell>
          <cell r="H942">
            <v>1</v>
          </cell>
          <cell r="I942">
            <v>321.8653960919753</v>
          </cell>
          <cell r="J942" t="str">
            <v>TONS</v>
          </cell>
        </row>
        <row r="943">
          <cell r="A943" t="str">
            <v>20107</v>
          </cell>
          <cell r="B943" t="str">
            <v>20</v>
          </cell>
          <cell r="C943" t="str">
            <v>107</v>
          </cell>
          <cell r="D943" t="str">
            <v>Linn</v>
          </cell>
          <cell r="E943" t="str">
            <v>County</v>
          </cell>
          <cell r="F943" t="str">
            <v>KS</v>
          </cell>
          <cell r="G943">
            <v>9656</v>
          </cell>
          <cell r="H943">
            <v>1</v>
          </cell>
          <cell r="I943">
            <v>958.94238341996709</v>
          </cell>
          <cell r="J943" t="str">
            <v>TONS</v>
          </cell>
        </row>
        <row r="944">
          <cell r="A944" t="str">
            <v>20109</v>
          </cell>
          <cell r="B944" t="str">
            <v>20</v>
          </cell>
          <cell r="C944" t="str">
            <v>109</v>
          </cell>
          <cell r="D944" t="str">
            <v>Logan</v>
          </cell>
          <cell r="E944" t="str">
            <v>County</v>
          </cell>
          <cell r="F944" t="str">
            <v>KS</v>
          </cell>
          <cell r="G944">
            <v>2756</v>
          </cell>
          <cell r="H944">
            <v>1</v>
          </cell>
          <cell r="I944">
            <v>273.69979377645291</v>
          </cell>
          <cell r="J944" t="str">
            <v>TONS</v>
          </cell>
        </row>
        <row r="945">
          <cell r="A945" t="str">
            <v>20111</v>
          </cell>
          <cell r="B945" t="str">
            <v>20</v>
          </cell>
          <cell r="C945" t="str">
            <v>111</v>
          </cell>
          <cell r="D945" t="str">
            <v>Lyon</v>
          </cell>
          <cell r="E945" t="str">
            <v>County</v>
          </cell>
          <cell r="F945" t="str">
            <v>KS</v>
          </cell>
          <cell r="G945">
            <v>33690</v>
          </cell>
          <cell r="H945">
            <v>0.26298604927278124</v>
          </cell>
          <cell r="I945">
            <v>879.89120931036757</v>
          </cell>
          <cell r="J945" t="str">
            <v>TONS</v>
          </cell>
        </row>
        <row r="946">
          <cell r="A946" t="str">
            <v>20113</v>
          </cell>
          <cell r="B946" t="str">
            <v>20</v>
          </cell>
          <cell r="C946" t="str">
            <v>113</v>
          </cell>
          <cell r="D946" t="str">
            <v>McPherson</v>
          </cell>
          <cell r="E946" t="str">
            <v>County</v>
          </cell>
          <cell r="F946" t="str">
            <v>KS</v>
          </cell>
          <cell r="G946">
            <v>29180</v>
          </cell>
          <cell r="H946">
            <v>0.4349554489376285</v>
          </cell>
          <cell r="I946">
            <v>1260.4491228631132</v>
          </cell>
          <cell r="J946" t="str">
            <v>TONS</v>
          </cell>
        </row>
        <row r="947">
          <cell r="A947" t="str">
            <v>20115</v>
          </cell>
          <cell r="B947" t="str">
            <v>20</v>
          </cell>
          <cell r="C947" t="str">
            <v>115</v>
          </cell>
          <cell r="D947" t="str">
            <v>Marion</v>
          </cell>
          <cell r="E947" t="str">
            <v>County</v>
          </cell>
          <cell r="F947" t="str">
            <v>KS</v>
          </cell>
          <cell r="G947">
            <v>12660</v>
          </cell>
          <cell r="H947">
            <v>0.77764612954186418</v>
          </cell>
          <cell r="I947">
            <v>977.71207174498522</v>
          </cell>
          <cell r="J947" t="str">
            <v>TONS</v>
          </cell>
        </row>
        <row r="948">
          <cell r="A948" t="str">
            <v>20117</v>
          </cell>
          <cell r="B948" t="str">
            <v>20</v>
          </cell>
          <cell r="C948" t="str">
            <v>117</v>
          </cell>
          <cell r="D948" t="str">
            <v>Marshall</v>
          </cell>
          <cell r="E948" t="str">
            <v>County</v>
          </cell>
          <cell r="F948" t="str">
            <v>KS</v>
          </cell>
          <cell r="G948">
            <v>10117</v>
          </cell>
          <cell r="H948">
            <v>0.70969655036077883</v>
          </cell>
          <cell r="I948">
            <v>713.04953531020738</v>
          </cell>
          <cell r="J948" t="str">
            <v>TONS</v>
          </cell>
        </row>
        <row r="949">
          <cell r="A949" t="str">
            <v>20119</v>
          </cell>
          <cell r="B949" t="str">
            <v>20</v>
          </cell>
          <cell r="C949" t="str">
            <v>119</v>
          </cell>
          <cell r="D949" t="str">
            <v>Meade</v>
          </cell>
          <cell r="E949" t="str">
            <v>County</v>
          </cell>
          <cell r="F949" t="str">
            <v>KS</v>
          </cell>
          <cell r="G949">
            <v>4575</v>
          </cell>
          <cell r="H949">
            <v>1</v>
          </cell>
          <cell r="I949">
            <v>454.34563008972134</v>
          </cell>
          <cell r="J949" t="str">
            <v>TONS</v>
          </cell>
        </row>
        <row r="950">
          <cell r="A950" t="str">
            <v>20121</v>
          </cell>
          <cell r="B950" t="str">
            <v>20</v>
          </cell>
          <cell r="C950" t="str">
            <v>121</v>
          </cell>
          <cell r="D950" t="str">
            <v>Miami</v>
          </cell>
          <cell r="E950" t="str">
            <v>County</v>
          </cell>
          <cell r="F950" t="str">
            <v>KS</v>
          </cell>
          <cell r="G950">
            <v>32787</v>
          </cell>
          <cell r="H950">
            <v>0.50950071674749142</v>
          </cell>
          <cell r="I950">
            <v>1658.9822405789719</v>
          </cell>
          <cell r="J950" t="str">
            <v>TONS</v>
          </cell>
        </row>
        <row r="951">
          <cell r="A951" t="str">
            <v>20123</v>
          </cell>
          <cell r="B951" t="str">
            <v>20</v>
          </cell>
          <cell r="C951" t="str">
            <v>123</v>
          </cell>
          <cell r="D951" t="str">
            <v>Mitchell</v>
          </cell>
          <cell r="E951" t="str">
            <v>County</v>
          </cell>
          <cell r="F951" t="str">
            <v>KS</v>
          </cell>
          <cell r="G951">
            <v>6373</v>
          </cell>
          <cell r="H951">
            <v>0.48297505099639104</v>
          </cell>
          <cell r="I951">
            <v>305.67778129315025</v>
          </cell>
          <cell r="J951" t="str">
            <v>TONS</v>
          </cell>
        </row>
        <row r="952">
          <cell r="A952" t="str">
            <v>20125</v>
          </cell>
          <cell r="B952" t="str">
            <v>20</v>
          </cell>
          <cell r="C952" t="str">
            <v>125</v>
          </cell>
          <cell r="D952" t="str">
            <v>Montgomery</v>
          </cell>
          <cell r="E952" t="str">
            <v>County</v>
          </cell>
          <cell r="F952" t="str">
            <v>KS</v>
          </cell>
          <cell r="G952">
            <v>35471</v>
          </cell>
          <cell r="H952">
            <v>0.43424205689154521</v>
          </cell>
          <cell r="I952">
            <v>1529.6799432288476</v>
          </cell>
          <cell r="J952" t="str">
            <v>TONS</v>
          </cell>
        </row>
        <row r="953">
          <cell r="A953" t="str">
            <v>20127</v>
          </cell>
          <cell r="B953" t="str">
            <v>20</v>
          </cell>
          <cell r="C953" t="str">
            <v>127</v>
          </cell>
          <cell r="D953" t="str">
            <v>Morris</v>
          </cell>
          <cell r="E953" t="str">
            <v>County</v>
          </cell>
          <cell r="F953" t="str">
            <v>KS</v>
          </cell>
          <cell r="G953">
            <v>5923</v>
          </cell>
          <cell r="H953">
            <v>1</v>
          </cell>
          <cell r="I953">
            <v>588.21621137080206</v>
          </cell>
          <cell r="J953" t="str">
            <v>TONS</v>
          </cell>
        </row>
        <row r="954">
          <cell r="A954" t="str">
            <v>20129</v>
          </cell>
          <cell r="B954" t="str">
            <v>20</v>
          </cell>
          <cell r="C954" t="str">
            <v>129</v>
          </cell>
          <cell r="D954" t="str">
            <v>Morton</v>
          </cell>
          <cell r="E954" t="str">
            <v>County</v>
          </cell>
          <cell r="F954" t="str">
            <v>KS</v>
          </cell>
          <cell r="G954">
            <v>3233</v>
          </cell>
          <cell r="H954">
            <v>1</v>
          </cell>
          <cell r="I954">
            <v>321.07091193006983</v>
          </cell>
          <cell r="J954" t="str">
            <v>TONS</v>
          </cell>
        </row>
        <row r="955">
          <cell r="A955" t="str">
            <v>20131</v>
          </cell>
          <cell r="B955" t="str">
            <v>20</v>
          </cell>
          <cell r="C955" t="str">
            <v>131</v>
          </cell>
          <cell r="D955" t="str">
            <v>Nemaha</v>
          </cell>
          <cell r="E955" t="str">
            <v>County</v>
          </cell>
          <cell r="F955" t="str">
            <v>KS</v>
          </cell>
          <cell r="G955">
            <v>10178</v>
          </cell>
          <cell r="H955">
            <v>0.75240715268225589</v>
          </cell>
          <cell r="I955">
            <v>760.51996398406254</v>
          </cell>
          <cell r="J955" t="str">
            <v>TONS</v>
          </cell>
        </row>
        <row r="956">
          <cell r="A956" t="str">
            <v>20133</v>
          </cell>
          <cell r="B956" t="str">
            <v>20</v>
          </cell>
          <cell r="C956" t="str">
            <v>133</v>
          </cell>
          <cell r="D956" t="str">
            <v>Neosho</v>
          </cell>
          <cell r="E956" t="str">
            <v>County</v>
          </cell>
          <cell r="F956" t="str">
            <v>KS</v>
          </cell>
          <cell r="G956">
            <v>16512</v>
          </cell>
          <cell r="H956">
            <v>0.45136870155038761</v>
          </cell>
          <cell r="I956">
            <v>740.16130733523357</v>
          </cell>
          <cell r="J956" t="str">
            <v>TONS</v>
          </cell>
        </row>
        <row r="957">
          <cell r="A957" t="str">
            <v>20135</v>
          </cell>
          <cell r="B957" t="str">
            <v>20</v>
          </cell>
          <cell r="C957" t="str">
            <v>135</v>
          </cell>
          <cell r="D957" t="str">
            <v>Ness</v>
          </cell>
          <cell r="E957" t="str">
            <v>County</v>
          </cell>
          <cell r="F957" t="str">
            <v>KS</v>
          </cell>
          <cell r="G957">
            <v>3107</v>
          </cell>
          <cell r="H957">
            <v>1</v>
          </cell>
          <cell r="I957">
            <v>308.55778638005773</v>
          </cell>
          <cell r="J957" t="str">
            <v>TONS</v>
          </cell>
        </row>
        <row r="958">
          <cell r="A958" t="str">
            <v>20137</v>
          </cell>
          <cell r="B958" t="str">
            <v>20</v>
          </cell>
          <cell r="C958" t="str">
            <v>137</v>
          </cell>
          <cell r="D958" t="str">
            <v>Norton</v>
          </cell>
          <cell r="E958" t="str">
            <v>County</v>
          </cell>
          <cell r="F958" t="str">
            <v>KS</v>
          </cell>
          <cell r="G958">
            <v>5671</v>
          </cell>
          <cell r="H958">
            <v>0.48986069476282845</v>
          </cell>
          <cell r="I958">
            <v>275.88462522169306</v>
          </cell>
          <cell r="J958" t="str">
            <v>TONS</v>
          </cell>
        </row>
        <row r="959">
          <cell r="A959" t="str">
            <v>20139</v>
          </cell>
          <cell r="B959" t="str">
            <v>20</v>
          </cell>
          <cell r="C959" t="str">
            <v>139</v>
          </cell>
          <cell r="D959" t="str">
            <v>Osage</v>
          </cell>
          <cell r="E959" t="str">
            <v>County</v>
          </cell>
          <cell r="F959" t="str">
            <v>KS</v>
          </cell>
          <cell r="G959">
            <v>16295</v>
          </cell>
          <cell r="H959">
            <v>0.83534826633936787</v>
          </cell>
          <cell r="I959">
            <v>1351.8148014822489</v>
          </cell>
          <cell r="J959" t="str">
            <v>TONS</v>
          </cell>
        </row>
        <row r="960">
          <cell r="A960" t="str">
            <v>20141</v>
          </cell>
          <cell r="B960" t="str">
            <v>20</v>
          </cell>
          <cell r="C960" t="str">
            <v>141</v>
          </cell>
          <cell r="D960" t="str">
            <v>Osborne</v>
          </cell>
          <cell r="E960" t="str">
            <v>County</v>
          </cell>
          <cell r="F960" t="str">
            <v>KS</v>
          </cell>
          <cell r="G960">
            <v>3858</v>
          </cell>
          <cell r="H960">
            <v>1</v>
          </cell>
          <cell r="I960">
            <v>383.13998707893876</v>
          </cell>
          <cell r="J960" t="str">
            <v>TONS</v>
          </cell>
        </row>
        <row r="961">
          <cell r="A961" t="str">
            <v>20143</v>
          </cell>
          <cell r="B961" t="str">
            <v>20</v>
          </cell>
          <cell r="C961" t="str">
            <v>143</v>
          </cell>
          <cell r="D961" t="str">
            <v>Ottawa</v>
          </cell>
          <cell r="E961" t="str">
            <v>County</v>
          </cell>
          <cell r="F961" t="str">
            <v>KS</v>
          </cell>
          <cell r="G961">
            <v>6091</v>
          </cell>
          <cell r="H961">
            <v>1</v>
          </cell>
          <cell r="I961">
            <v>604.90037877081818</v>
          </cell>
          <cell r="J961" t="str">
            <v>TONS</v>
          </cell>
        </row>
        <row r="962">
          <cell r="A962" t="str">
            <v>20145</v>
          </cell>
          <cell r="B962" t="str">
            <v>20</v>
          </cell>
          <cell r="C962" t="str">
            <v>145</v>
          </cell>
          <cell r="D962" t="str">
            <v>Pawnee</v>
          </cell>
          <cell r="E962" t="str">
            <v>County</v>
          </cell>
          <cell r="F962" t="str">
            <v>KS</v>
          </cell>
          <cell r="G962">
            <v>6973</v>
          </cell>
          <cell r="H962">
            <v>0.31679334576222573</v>
          </cell>
          <cell r="I962">
            <v>219.37693920616277</v>
          </cell>
          <cell r="J962" t="str">
            <v>TONS</v>
          </cell>
        </row>
        <row r="963">
          <cell r="A963" t="str">
            <v>20147</v>
          </cell>
          <cell r="B963" t="str">
            <v>20</v>
          </cell>
          <cell r="C963" t="str">
            <v>147</v>
          </cell>
          <cell r="D963" t="str">
            <v>Phillips</v>
          </cell>
          <cell r="E963" t="str">
            <v>County</v>
          </cell>
          <cell r="F963" t="str">
            <v>KS</v>
          </cell>
          <cell r="G963">
            <v>5642</v>
          </cell>
          <cell r="H963">
            <v>0.53757532789790852</v>
          </cell>
          <cell r="I963">
            <v>301.2088078824317</v>
          </cell>
          <cell r="J963" t="str">
            <v>TONS</v>
          </cell>
        </row>
        <row r="964">
          <cell r="A964" t="str">
            <v>20149</v>
          </cell>
          <cell r="B964" t="str">
            <v>20</v>
          </cell>
          <cell r="C964" t="str">
            <v>149</v>
          </cell>
          <cell r="D964" t="str">
            <v>Pottawatomie</v>
          </cell>
          <cell r="E964" t="str">
            <v>County</v>
          </cell>
          <cell r="F964" t="str">
            <v>KS</v>
          </cell>
          <cell r="G964">
            <v>21604</v>
          </cell>
          <cell r="H964">
            <v>0.58915015737826326</v>
          </cell>
          <cell r="I964">
            <v>1264.0243015916881</v>
          </cell>
          <cell r="J964" t="str">
            <v>TONS</v>
          </cell>
        </row>
        <row r="965">
          <cell r="A965" t="str">
            <v>20151</v>
          </cell>
          <cell r="B965" t="str">
            <v>20</v>
          </cell>
          <cell r="C965" t="str">
            <v>151</v>
          </cell>
          <cell r="D965" t="str">
            <v>Pratt</v>
          </cell>
          <cell r="E965" t="str">
            <v>County</v>
          </cell>
          <cell r="F965" t="str">
            <v>KS</v>
          </cell>
          <cell r="G965">
            <v>9656</v>
          </cell>
          <cell r="H965">
            <v>0.32207953603976802</v>
          </cell>
          <cell r="I965">
            <v>308.85571794077237</v>
          </cell>
          <cell r="J965" t="str">
            <v>TONS</v>
          </cell>
        </row>
        <row r="966">
          <cell r="A966" t="str">
            <v>20153</v>
          </cell>
          <cell r="B966" t="str">
            <v>20</v>
          </cell>
          <cell r="C966" t="str">
            <v>153</v>
          </cell>
          <cell r="D966" t="str">
            <v>Rawlins</v>
          </cell>
          <cell r="E966" t="str">
            <v>County</v>
          </cell>
          <cell r="F966" t="str">
            <v>KS</v>
          </cell>
          <cell r="G966">
            <v>2519</v>
          </cell>
          <cell r="H966">
            <v>1</v>
          </cell>
          <cell r="I966">
            <v>250.16320048000176</v>
          </cell>
          <cell r="J966" t="str">
            <v>TONS</v>
          </cell>
        </row>
        <row r="967">
          <cell r="A967" t="str">
            <v>20155</v>
          </cell>
          <cell r="B967" t="str">
            <v>20</v>
          </cell>
          <cell r="C967" t="str">
            <v>155</v>
          </cell>
          <cell r="D967" t="str">
            <v>Reno</v>
          </cell>
          <cell r="E967" t="str">
            <v>County</v>
          </cell>
          <cell r="F967" t="str">
            <v>KS</v>
          </cell>
          <cell r="G967">
            <v>64511</v>
          </cell>
          <cell r="H967">
            <v>0.31298538233789586</v>
          </cell>
          <cell r="I967">
            <v>2005.1787141293037</v>
          </cell>
          <cell r="J967" t="str">
            <v>TONS</v>
          </cell>
        </row>
        <row r="968">
          <cell r="A968" t="str">
            <v>20157</v>
          </cell>
          <cell r="B968" t="str">
            <v>20</v>
          </cell>
          <cell r="C968" t="str">
            <v>157</v>
          </cell>
          <cell r="D968" t="str">
            <v>Republic</v>
          </cell>
          <cell r="E968" t="str">
            <v>County</v>
          </cell>
          <cell r="F968" t="str">
            <v>KS</v>
          </cell>
          <cell r="G968">
            <v>4980</v>
          </cell>
          <cell r="H968">
            <v>1</v>
          </cell>
          <cell r="I968">
            <v>494.56639078618849</v>
          </cell>
          <cell r="J968" t="str">
            <v>TONS</v>
          </cell>
        </row>
        <row r="969">
          <cell r="A969" t="str">
            <v>20159</v>
          </cell>
          <cell r="B969" t="str">
            <v>20</v>
          </cell>
          <cell r="C969" t="str">
            <v>159</v>
          </cell>
          <cell r="D969" t="str">
            <v>Rice</v>
          </cell>
          <cell r="E969" t="str">
            <v>County</v>
          </cell>
          <cell r="F969" t="str">
            <v>KS</v>
          </cell>
          <cell r="G969">
            <v>10083</v>
          </cell>
          <cell r="H969">
            <v>0.63780620846970149</v>
          </cell>
          <cell r="I969">
            <v>638.66595565180285</v>
          </cell>
          <cell r="J969" t="str">
            <v>TONS</v>
          </cell>
        </row>
        <row r="970">
          <cell r="A970" t="str">
            <v>20161</v>
          </cell>
          <cell r="B970" t="str">
            <v>20</v>
          </cell>
          <cell r="C970" t="str">
            <v>161</v>
          </cell>
          <cell r="D970" t="str">
            <v>Riley</v>
          </cell>
          <cell r="E970" t="str">
            <v>County</v>
          </cell>
          <cell r="F970" t="str">
            <v>KS</v>
          </cell>
          <cell r="G970">
            <v>71115</v>
          </cell>
          <cell r="H970">
            <v>0.13845180341700064</v>
          </cell>
          <cell r="I970">
            <v>0</v>
          </cell>
          <cell r="J970" t="str">
            <v>TONS</v>
          </cell>
        </row>
        <row r="971">
          <cell r="A971" t="str">
            <v>20163</v>
          </cell>
          <cell r="B971" t="str">
            <v>20</v>
          </cell>
          <cell r="C971" t="str">
            <v>163</v>
          </cell>
          <cell r="D971" t="str">
            <v>Rooks</v>
          </cell>
          <cell r="E971" t="str">
            <v>County</v>
          </cell>
          <cell r="F971" t="str">
            <v>KS</v>
          </cell>
          <cell r="G971">
            <v>5181</v>
          </cell>
          <cell r="H971">
            <v>1</v>
          </cell>
          <cell r="I971">
            <v>514.52780535406475</v>
          </cell>
          <cell r="J971" t="str">
            <v>TONS</v>
          </cell>
        </row>
        <row r="972">
          <cell r="A972" t="str">
            <v>20165</v>
          </cell>
          <cell r="B972" t="str">
            <v>20</v>
          </cell>
          <cell r="C972" t="str">
            <v>165</v>
          </cell>
          <cell r="D972" t="str">
            <v>Rush</v>
          </cell>
          <cell r="E972" t="str">
            <v>County</v>
          </cell>
          <cell r="F972" t="str">
            <v>KS</v>
          </cell>
          <cell r="G972">
            <v>3307</v>
          </cell>
          <cell r="H972">
            <v>1</v>
          </cell>
          <cell r="I972">
            <v>328.41989042769586</v>
          </cell>
          <cell r="J972" t="str">
            <v>TONS</v>
          </cell>
        </row>
        <row r="973">
          <cell r="A973" t="str">
            <v>20167</v>
          </cell>
          <cell r="B973" t="str">
            <v>20</v>
          </cell>
          <cell r="C973" t="str">
            <v>167</v>
          </cell>
          <cell r="D973" t="str">
            <v>Russell</v>
          </cell>
          <cell r="E973" t="str">
            <v>County</v>
          </cell>
          <cell r="F973" t="str">
            <v>KS</v>
          </cell>
          <cell r="G973">
            <v>6970</v>
          </cell>
          <cell r="H973">
            <v>0.41061692969870878</v>
          </cell>
          <cell r="I973">
            <v>284.22670892170112</v>
          </cell>
          <cell r="J973" t="str">
            <v>TONS</v>
          </cell>
        </row>
        <row r="974">
          <cell r="A974" t="str">
            <v>20169</v>
          </cell>
          <cell r="B974" t="str">
            <v>20</v>
          </cell>
          <cell r="C974" t="str">
            <v>169</v>
          </cell>
          <cell r="D974" t="str">
            <v>Saline</v>
          </cell>
          <cell r="E974" t="str">
            <v>County</v>
          </cell>
          <cell r="F974" t="str">
            <v>KS</v>
          </cell>
          <cell r="G974">
            <v>55606</v>
          </cell>
          <cell r="H974">
            <v>0.14590152141855195</v>
          </cell>
          <cell r="I974">
            <v>0</v>
          </cell>
          <cell r="J974" t="str">
            <v>TONS</v>
          </cell>
        </row>
        <row r="975">
          <cell r="A975" t="str">
            <v>20171</v>
          </cell>
          <cell r="B975" t="str">
            <v>20</v>
          </cell>
          <cell r="C975" t="str">
            <v>171</v>
          </cell>
          <cell r="D975" t="str">
            <v>Scott</v>
          </cell>
          <cell r="E975" t="str">
            <v>County</v>
          </cell>
          <cell r="F975" t="str">
            <v>KS</v>
          </cell>
          <cell r="G975">
            <v>4936</v>
          </cell>
          <cell r="H975">
            <v>0.26114262560777957</v>
          </cell>
          <cell r="I975">
            <v>128.01126058702749</v>
          </cell>
          <cell r="J975" t="str">
            <v>TONS</v>
          </cell>
        </row>
        <row r="976">
          <cell r="A976" t="str">
            <v>20173</v>
          </cell>
          <cell r="B976" t="str">
            <v>20</v>
          </cell>
          <cell r="C976" t="str">
            <v>173</v>
          </cell>
          <cell r="D976" t="str">
            <v>Sedgwick</v>
          </cell>
          <cell r="E976" t="str">
            <v>County</v>
          </cell>
          <cell r="F976" t="str">
            <v>KS</v>
          </cell>
          <cell r="G976">
            <v>498365</v>
          </cell>
          <cell r="H976">
            <v>7.6586437651119166E-2</v>
          </cell>
          <cell r="I976">
            <v>0</v>
          </cell>
          <cell r="J976" t="str">
            <v>TONS</v>
          </cell>
        </row>
        <row r="977">
          <cell r="A977" t="str">
            <v>20175</v>
          </cell>
          <cell r="B977" t="str">
            <v>20</v>
          </cell>
          <cell r="C977" t="str">
            <v>175</v>
          </cell>
          <cell r="D977" t="str">
            <v>Seward</v>
          </cell>
          <cell r="E977" t="str">
            <v>County</v>
          </cell>
          <cell r="F977" t="str">
            <v>KS</v>
          </cell>
          <cell r="G977">
            <v>22952</v>
          </cell>
          <cell r="H977">
            <v>0.11428197978389683</v>
          </cell>
          <cell r="I977">
            <v>0</v>
          </cell>
          <cell r="J977" t="str">
            <v>TONS</v>
          </cell>
        </row>
        <row r="978">
          <cell r="A978" t="str">
            <v>20177</v>
          </cell>
          <cell r="B978" t="str">
            <v>20</v>
          </cell>
          <cell r="C978" t="str">
            <v>177</v>
          </cell>
          <cell r="D978" t="str">
            <v>Shawnee</v>
          </cell>
          <cell r="E978" t="str">
            <v>County</v>
          </cell>
          <cell r="F978" t="str">
            <v>KS</v>
          </cell>
          <cell r="G978">
            <v>177934</v>
          </cell>
          <cell r="H978">
            <v>0.15824406802522284</v>
          </cell>
          <cell r="I978">
            <v>0</v>
          </cell>
          <cell r="J978" t="str">
            <v>TONS</v>
          </cell>
        </row>
        <row r="979">
          <cell r="A979" t="str">
            <v>20179</v>
          </cell>
          <cell r="B979" t="str">
            <v>20</v>
          </cell>
          <cell r="C979" t="str">
            <v>179</v>
          </cell>
          <cell r="D979" t="str">
            <v>Sheridan</v>
          </cell>
          <cell r="E979" t="str">
            <v>County</v>
          </cell>
          <cell r="F979" t="str">
            <v>KS</v>
          </cell>
          <cell r="G979">
            <v>2556</v>
          </cell>
          <cell r="H979">
            <v>1</v>
          </cell>
          <cell r="I979">
            <v>253.83768972881481</v>
          </cell>
          <cell r="J979" t="str">
            <v>TONS</v>
          </cell>
        </row>
        <row r="980">
          <cell r="A980" t="str">
            <v>20181</v>
          </cell>
          <cell r="B980" t="str">
            <v>20</v>
          </cell>
          <cell r="C980" t="str">
            <v>181</v>
          </cell>
          <cell r="D980" t="str">
            <v>Sherman</v>
          </cell>
          <cell r="E980" t="str">
            <v>County</v>
          </cell>
          <cell r="F980" t="str">
            <v>KS</v>
          </cell>
          <cell r="G980">
            <v>6010</v>
          </cell>
          <cell r="H980">
            <v>0.24242928452579035</v>
          </cell>
          <cell r="I980">
            <v>144.69542798704353</v>
          </cell>
          <cell r="J980" t="str">
            <v>TONS</v>
          </cell>
        </row>
        <row r="981">
          <cell r="A981" t="str">
            <v>20183</v>
          </cell>
          <cell r="B981" t="str">
            <v>20</v>
          </cell>
          <cell r="C981" t="str">
            <v>183</v>
          </cell>
          <cell r="D981" t="str">
            <v>Smith</v>
          </cell>
          <cell r="E981" t="str">
            <v>County</v>
          </cell>
          <cell r="F981" t="str">
            <v>KS</v>
          </cell>
          <cell r="G981">
            <v>3853</v>
          </cell>
          <cell r="H981">
            <v>1</v>
          </cell>
          <cell r="I981">
            <v>382.64343447774786</v>
          </cell>
          <cell r="J981" t="str">
            <v>TONS</v>
          </cell>
        </row>
        <row r="982">
          <cell r="A982" t="str">
            <v>20185</v>
          </cell>
          <cell r="B982" t="str">
            <v>20</v>
          </cell>
          <cell r="C982" t="str">
            <v>185</v>
          </cell>
          <cell r="D982" t="str">
            <v>Stafford</v>
          </cell>
          <cell r="E982" t="str">
            <v>County</v>
          </cell>
          <cell r="F982" t="str">
            <v>KS</v>
          </cell>
          <cell r="G982">
            <v>4437</v>
          </cell>
          <cell r="H982">
            <v>1</v>
          </cell>
          <cell r="I982">
            <v>440.64077829685112</v>
          </cell>
          <cell r="J982" t="str">
            <v>TONS</v>
          </cell>
        </row>
        <row r="983">
          <cell r="A983" t="str">
            <v>20187</v>
          </cell>
          <cell r="B983" t="str">
            <v>20</v>
          </cell>
          <cell r="C983" t="str">
            <v>187</v>
          </cell>
          <cell r="D983" t="str">
            <v>Stanton</v>
          </cell>
          <cell r="E983" t="str">
            <v>County</v>
          </cell>
          <cell r="F983" t="str">
            <v>KS</v>
          </cell>
          <cell r="G983">
            <v>2235</v>
          </cell>
          <cell r="H983">
            <v>1</v>
          </cell>
          <cell r="I983">
            <v>221.95901273235569</v>
          </cell>
          <cell r="J983" t="str">
            <v>TONS</v>
          </cell>
        </row>
        <row r="984">
          <cell r="A984" t="str">
            <v>20189</v>
          </cell>
          <cell r="B984" t="str">
            <v>20</v>
          </cell>
          <cell r="C984" t="str">
            <v>189</v>
          </cell>
          <cell r="D984" t="str">
            <v>Stevens</v>
          </cell>
          <cell r="E984" t="str">
            <v>County</v>
          </cell>
          <cell r="F984" t="str">
            <v>KS</v>
          </cell>
          <cell r="G984">
            <v>5724</v>
          </cell>
          <cell r="H984">
            <v>0.31236897274633124</v>
          </cell>
          <cell r="I984">
            <v>177.56721018588453</v>
          </cell>
          <cell r="J984" t="str">
            <v>TONS</v>
          </cell>
        </row>
        <row r="985">
          <cell r="A985" t="str">
            <v>20191</v>
          </cell>
          <cell r="B985" t="str">
            <v>20</v>
          </cell>
          <cell r="C985" t="str">
            <v>191</v>
          </cell>
          <cell r="D985" t="str">
            <v>Sumner</v>
          </cell>
          <cell r="E985" t="str">
            <v>County</v>
          </cell>
          <cell r="F985" t="str">
            <v>KS</v>
          </cell>
          <cell r="G985">
            <v>24132</v>
          </cell>
          <cell r="H985">
            <v>0.62854301342615615</v>
          </cell>
          <cell r="I985">
            <v>1506.3419709728726</v>
          </cell>
          <cell r="J985" t="str">
            <v>TONS</v>
          </cell>
        </row>
        <row r="986">
          <cell r="A986" t="str">
            <v>20193</v>
          </cell>
          <cell r="B986" t="str">
            <v>20</v>
          </cell>
          <cell r="C986" t="str">
            <v>193</v>
          </cell>
          <cell r="D986" t="str">
            <v>Thomas</v>
          </cell>
          <cell r="E986" t="str">
            <v>County</v>
          </cell>
          <cell r="F986" t="str">
            <v>KS</v>
          </cell>
          <cell r="G986">
            <v>7900</v>
          </cell>
          <cell r="H986">
            <v>0.30848101265822786</v>
          </cell>
          <cell r="I986">
            <v>242.01973782047014</v>
          </cell>
          <cell r="J986" t="str">
            <v>TONS</v>
          </cell>
        </row>
        <row r="987">
          <cell r="A987" t="str">
            <v>20195</v>
          </cell>
          <cell r="B987" t="str">
            <v>20</v>
          </cell>
          <cell r="C987" t="str">
            <v>195</v>
          </cell>
          <cell r="D987" t="str">
            <v>Trego</v>
          </cell>
          <cell r="E987" t="str">
            <v>County</v>
          </cell>
          <cell r="F987" t="str">
            <v>KS</v>
          </cell>
          <cell r="G987">
            <v>3001</v>
          </cell>
          <cell r="H987">
            <v>1</v>
          </cell>
          <cell r="I987">
            <v>298.03087123480958</v>
          </cell>
          <cell r="J987" t="str">
            <v>TONS</v>
          </cell>
        </row>
        <row r="988">
          <cell r="A988" t="str">
            <v>20197</v>
          </cell>
          <cell r="B988" t="str">
            <v>20</v>
          </cell>
          <cell r="C988" t="str">
            <v>197</v>
          </cell>
          <cell r="D988" t="str">
            <v>Wabaunsee</v>
          </cell>
          <cell r="E988" t="str">
            <v>County</v>
          </cell>
          <cell r="F988" t="str">
            <v>KS</v>
          </cell>
          <cell r="G988">
            <v>7053</v>
          </cell>
          <cell r="H988">
            <v>1</v>
          </cell>
          <cell r="I988">
            <v>700.43709923995732</v>
          </cell>
          <cell r="J988" t="str">
            <v>TONS</v>
          </cell>
        </row>
        <row r="989">
          <cell r="A989" t="str">
            <v>20199</v>
          </cell>
          <cell r="B989" t="str">
            <v>20</v>
          </cell>
          <cell r="C989" t="str">
            <v>199</v>
          </cell>
          <cell r="D989" t="str">
            <v>Wallace</v>
          </cell>
          <cell r="E989" t="str">
            <v>County</v>
          </cell>
          <cell r="F989" t="str">
            <v>KS</v>
          </cell>
          <cell r="G989">
            <v>1485</v>
          </cell>
          <cell r="H989">
            <v>1</v>
          </cell>
          <cell r="I989">
            <v>147.47612255371283</v>
          </cell>
          <cell r="J989" t="str">
            <v>TONS</v>
          </cell>
        </row>
        <row r="990">
          <cell r="A990" t="str">
            <v>20201</v>
          </cell>
          <cell r="B990" t="str">
            <v>20</v>
          </cell>
          <cell r="C990" t="str">
            <v>201</v>
          </cell>
          <cell r="D990" t="str">
            <v>Washington</v>
          </cell>
          <cell r="E990" t="str">
            <v>County</v>
          </cell>
          <cell r="F990" t="str">
            <v>KS</v>
          </cell>
          <cell r="G990">
            <v>5799</v>
          </cell>
          <cell r="H990">
            <v>1</v>
          </cell>
          <cell r="I990">
            <v>575.90170686126658</v>
          </cell>
          <cell r="J990" t="str">
            <v>TONS</v>
          </cell>
        </row>
        <row r="991">
          <cell r="A991" t="str">
            <v>20203</v>
          </cell>
          <cell r="B991" t="str">
            <v>20</v>
          </cell>
          <cell r="C991" t="str">
            <v>203</v>
          </cell>
          <cell r="D991" t="str">
            <v>Wichita</v>
          </cell>
          <cell r="E991" t="str">
            <v>County</v>
          </cell>
          <cell r="F991" t="str">
            <v>KS</v>
          </cell>
          <cell r="G991">
            <v>2234</v>
          </cell>
          <cell r="H991">
            <v>1</v>
          </cell>
          <cell r="I991">
            <v>221.85970221211753</v>
          </cell>
          <cell r="J991" t="str">
            <v>TONS</v>
          </cell>
        </row>
        <row r="992">
          <cell r="A992" t="str">
            <v>20205</v>
          </cell>
          <cell r="B992" t="str">
            <v>20</v>
          </cell>
          <cell r="C992" t="str">
            <v>205</v>
          </cell>
          <cell r="D992" t="str">
            <v>Wilson</v>
          </cell>
          <cell r="E992" t="str">
            <v>County</v>
          </cell>
          <cell r="F992" t="str">
            <v>KS</v>
          </cell>
          <cell r="G992">
            <v>9409</v>
          </cell>
          <cell r="H992">
            <v>0.72685726432139441</v>
          </cell>
          <cell r="I992">
            <v>679.18464790898463</v>
          </cell>
          <cell r="J992" t="str">
            <v>TONS</v>
          </cell>
        </row>
        <row r="993">
          <cell r="A993" t="str">
            <v>20207</v>
          </cell>
          <cell r="B993" t="str">
            <v>20</v>
          </cell>
          <cell r="C993" t="str">
            <v>207</v>
          </cell>
          <cell r="D993" t="str">
            <v>Woodson</v>
          </cell>
          <cell r="E993" t="str">
            <v>County</v>
          </cell>
          <cell r="F993" t="str">
            <v>KS</v>
          </cell>
          <cell r="G993">
            <v>3309</v>
          </cell>
          <cell r="H993">
            <v>1</v>
          </cell>
          <cell r="I993">
            <v>328.61851146817224</v>
          </cell>
          <cell r="J993" t="str">
            <v>TONS</v>
          </cell>
        </row>
        <row r="994">
          <cell r="A994" t="str">
            <v>20209</v>
          </cell>
          <cell r="B994" t="str">
            <v>20</v>
          </cell>
          <cell r="C994" t="str">
            <v>209</v>
          </cell>
          <cell r="D994" t="str">
            <v>Wyandotte</v>
          </cell>
          <cell r="E994" t="str">
            <v>County</v>
          </cell>
          <cell r="F994" t="str">
            <v>KS</v>
          </cell>
          <cell r="G994">
            <v>157505</v>
          </cell>
          <cell r="H994">
            <v>6.0626646773118312E-2</v>
          </cell>
          <cell r="I994">
            <v>0</v>
          </cell>
          <cell r="J994" t="str">
            <v>TONS</v>
          </cell>
        </row>
        <row r="995">
          <cell r="A995" t="str">
            <v>21001</v>
          </cell>
          <cell r="B995" t="str">
            <v>21</v>
          </cell>
          <cell r="C995" t="str">
            <v>001</v>
          </cell>
          <cell r="D995" t="str">
            <v>Adair</v>
          </cell>
          <cell r="E995" t="str">
            <v>County</v>
          </cell>
          <cell r="F995" t="str">
            <v>KY</v>
          </cell>
          <cell r="G995">
            <v>18656</v>
          </cell>
          <cell r="H995">
            <v>0.75455617495711835</v>
          </cell>
          <cell r="I995">
            <v>1397.9941933930072</v>
          </cell>
          <cell r="J995" t="str">
            <v>TONS</v>
          </cell>
        </row>
        <row r="996">
          <cell r="A996" t="str">
            <v>21003</v>
          </cell>
          <cell r="B996" t="str">
            <v>21</v>
          </cell>
          <cell r="C996" t="str">
            <v>003</v>
          </cell>
          <cell r="D996" t="str">
            <v>Allen</v>
          </cell>
          <cell r="E996" t="str">
            <v>County</v>
          </cell>
          <cell r="F996" t="str">
            <v>KY</v>
          </cell>
          <cell r="G996">
            <v>19956</v>
          </cell>
          <cell r="H996">
            <v>0.7869813589897775</v>
          </cell>
          <cell r="I996">
            <v>1559.6717203407811</v>
          </cell>
          <cell r="J996" t="str">
            <v>TONS</v>
          </cell>
        </row>
        <row r="997">
          <cell r="A997" t="str">
            <v>21005</v>
          </cell>
          <cell r="B997" t="str">
            <v>21</v>
          </cell>
          <cell r="C997" t="str">
            <v>005</v>
          </cell>
          <cell r="D997" t="str">
            <v>Anderson</v>
          </cell>
          <cell r="E997" t="str">
            <v>County</v>
          </cell>
          <cell r="F997" t="str">
            <v>KY</v>
          </cell>
          <cell r="G997">
            <v>21421</v>
          </cell>
          <cell r="H997">
            <v>0.41697399747910929</v>
          </cell>
          <cell r="I997">
            <v>887.04156676751711</v>
          </cell>
          <cell r="J997" t="str">
            <v>TONS</v>
          </cell>
        </row>
        <row r="998">
          <cell r="A998" t="str">
            <v>21007</v>
          </cell>
          <cell r="B998" t="str">
            <v>21</v>
          </cell>
          <cell r="C998" t="str">
            <v>007</v>
          </cell>
          <cell r="D998" t="str">
            <v>Ballard</v>
          </cell>
          <cell r="E998" t="str">
            <v>County</v>
          </cell>
          <cell r="F998" t="str">
            <v>KY</v>
          </cell>
          <cell r="G998">
            <v>8249</v>
          </cell>
          <cell r="H998">
            <v>1</v>
          </cell>
          <cell r="I998">
            <v>819.21248144483309</v>
          </cell>
          <cell r="J998" t="str">
            <v>TONS</v>
          </cell>
        </row>
        <row r="999">
          <cell r="A999" t="str">
            <v>21009</v>
          </cell>
          <cell r="B999" t="str">
            <v>21</v>
          </cell>
          <cell r="C999" t="str">
            <v>009</v>
          </cell>
          <cell r="D999" t="str">
            <v>Barren</v>
          </cell>
          <cell r="E999" t="str">
            <v>County</v>
          </cell>
          <cell r="F999" t="str">
            <v>KY</v>
          </cell>
          <cell r="G999">
            <v>42173</v>
          </cell>
          <cell r="H999">
            <v>0.63275081213098427</v>
          </cell>
          <cell r="I999">
            <v>2650.1012325561128</v>
          </cell>
          <cell r="J999" t="str">
            <v>TONS</v>
          </cell>
        </row>
        <row r="1000">
          <cell r="A1000" t="str">
            <v>21011</v>
          </cell>
          <cell r="B1000" t="str">
            <v>21</v>
          </cell>
          <cell r="C1000" t="str">
            <v>011</v>
          </cell>
          <cell r="D1000" t="str">
            <v>Bath</v>
          </cell>
          <cell r="E1000" t="str">
            <v>County</v>
          </cell>
          <cell r="F1000" t="str">
            <v>KY</v>
          </cell>
          <cell r="G1000">
            <v>11591</v>
          </cell>
          <cell r="H1000">
            <v>1</v>
          </cell>
          <cell r="I1000">
            <v>1151.1082400808659</v>
          </cell>
          <cell r="J1000" t="str">
            <v>TONS</v>
          </cell>
        </row>
        <row r="1001">
          <cell r="A1001" t="str">
            <v>21013</v>
          </cell>
          <cell r="B1001" t="str">
            <v>21</v>
          </cell>
          <cell r="C1001" t="str">
            <v>013</v>
          </cell>
          <cell r="D1001" t="str">
            <v>Bell</v>
          </cell>
          <cell r="E1001" t="str">
            <v>County</v>
          </cell>
          <cell r="F1001" t="str">
            <v>KY</v>
          </cell>
          <cell r="G1001">
            <v>28691</v>
          </cell>
          <cell r="H1001">
            <v>0.62479523195427134</v>
          </cell>
          <cell r="I1001">
            <v>1780.2403857898025</v>
          </cell>
          <cell r="J1001" t="str">
            <v>TONS</v>
          </cell>
        </row>
        <row r="1002">
          <cell r="A1002" t="str">
            <v>21015</v>
          </cell>
          <cell r="B1002" t="str">
            <v>21</v>
          </cell>
          <cell r="C1002" t="str">
            <v>015</v>
          </cell>
          <cell r="D1002" t="str">
            <v>Boone</v>
          </cell>
          <cell r="E1002" t="str">
            <v>County</v>
          </cell>
          <cell r="F1002" t="str">
            <v>KY</v>
          </cell>
          <cell r="G1002">
            <v>118811</v>
          </cell>
          <cell r="H1002">
            <v>0.13272340103189098</v>
          </cell>
          <cell r="I1002">
            <v>0</v>
          </cell>
          <cell r="J1002" t="str">
            <v>TONS</v>
          </cell>
        </row>
        <row r="1003">
          <cell r="A1003" t="str">
            <v>21017</v>
          </cell>
          <cell r="B1003" t="str">
            <v>21</v>
          </cell>
          <cell r="C1003" t="str">
            <v>017</v>
          </cell>
          <cell r="D1003" t="str">
            <v>Bourbon</v>
          </cell>
          <cell r="E1003" t="str">
            <v>County</v>
          </cell>
          <cell r="F1003" t="str">
            <v>KY</v>
          </cell>
          <cell r="G1003">
            <v>19985</v>
          </cell>
          <cell r="H1003">
            <v>0.44748561421065797</v>
          </cell>
          <cell r="I1003">
            <v>888.13398249013733</v>
          </cell>
          <cell r="J1003" t="str">
            <v>TONS</v>
          </cell>
        </row>
        <row r="1004">
          <cell r="A1004" t="str">
            <v>21019</v>
          </cell>
          <cell r="B1004" t="str">
            <v>21</v>
          </cell>
          <cell r="C1004" t="str">
            <v>019</v>
          </cell>
          <cell r="D1004" t="str">
            <v>Boyd</v>
          </cell>
          <cell r="E1004" t="str">
            <v>County</v>
          </cell>
          <cell r="F1004" t="str">
            <v>KY</v>
          </cell>
          <cell r="G1004">
            <v>49542</v>
          </cell>
          <cell r="H1004">
            <v>0.25317912074603366</v>
          </cell>
          <cell r="I1004">
            <v>1245.651855347623</v>
          </cell>
          <cell r="J1004" t="str">
            <v>TONS</v>
          </cell>
        </row>
        <row r="1005">
          <cell r="A1005" t="str">
            <v>21021</v>
          </cell>
          <cell r="B1005" t="str">
            <v>21</v>
          </cell>
          <cell r="C1005" t="str">
            <v>021</v>
          </cell>
          <cell r="D1005" t="str">
            <v>Boyle</v>
          </cell>
          <cell r="E1005" t="str">
            <v>County</v>
          </cell>
          <cell r="F1005" t="str">
            <v>KY</v>
          </cell>
          <cell r="G1005">
            <v>28432</v>
          </cell>
          <cell r="H1005">
            <v>0.34819921215531796</v>
          </cell>
          <cell r="I1005">
            <v>983.17415035808551</v>
          </cell>
          <cell r="J1005" t="str">
            <v>TONS</v>
          </cell>
        </row>
        <row r="1006">
          <cell r="A1006" t="str">
            <v>21023</v>
          </cell>
          <cell r="B1006" t="str">
            <v>21</v>
          </cell>
          <cell r="C1006" t="str">
            <v>023</v>
          </cell>
          <cell r="D1006" t="str">
            <v>Bracken</v>
          </cell>
          <cell r="E1006" t="str">
            <v>County</v>
          </cell>
          <cell r="F1006" t="str">
            <v>KY</v>
          </cell>
          <cell r="G1006">
            <v>8488</v>
          </cell>
          <cell r="H1006">
            <v>1</v>
          </cell>
          <cell r="I1006">
            <v>842.94769578176079</v>
          </cell>
          <cell r="J1006" t="str">
            <v>TONS</v>
          </cell>
        </row>
        <row r="1007">
          <cell r="A1007" t="str">
            <v>21025</v>
          </cell>
          <cell r="B1007" t="str">
            <v>21</v>
          </cell>
          <cell r="C1007" t="str">
            <v>025</v>
          </cell>
          <cell r="D1007" t="str">
            <v>Breathitt</v>
          </cell>
          <cell r="E1007" t="str">
            <v>County</v>
          </cell>
          <cell r="F1007" t="str">
            <v>KY</v>
          </cell>
          <cell r="G1007">
            <v>13878</v>
          </cell>
          <cell r="H1007">
            <v>0.81503098429168463</v>
          </cell>
          <cell r="I1007">
            <v>1123.3012944141724</v>
          </cell>
          <cell r="J1007" t="str">
            <v>TONS</v>
          </cell>
        </row>
        <row r="1008">
          <cell r="A1008" t="str">
            <v>21027</v>
          </cell>
          <cell r="B1008" t="str">
            <v>21</v>
          </cell>
          <cell r="C1008" t="str">
            <v>027</v>
          </cell>
          <cell r="D1008" t="str">
            <v>Breckinridge</v>
          </cell>
          <cell r="E1008" t="str">
            <v>County</v>
          </cell>
          <cell r="F1008" t="str">
            <v>KY</v>
          </cell>
          <cell r="G1008">
            <v>20059</v>
          </cell>
          <cell r="H1008">
            <v>1</v>
          </cell>
          <cell r="I1008">
            <v>1992.0697254578624</v>
          </cell>
          <cell r="J1008" t="str">
            <v>TONS</v>
          </cell>
        </row>
        <row r="1009">
          <cell r="A1009" t="str">
            <v>21029</v>
          </cell>
          <cell r="B1009" t="str">
            <v>21</v>
          </cell>
          <cell r="C1009" t="str">
            <v>029</v>
          </cell>
          <cell r="D1009" t="str">
            <v>Bullitt</v>
          </cell>
          <cell r="E1009" t="str">
            <v>County</v>
          </cell>
          <cell r="F1009" t="str">
            <v>KY</v>
          </cell>
          <cell r="G1009">
            <v>74319</v>
          </cell>
          <cell r="H1009">
            <v>0.30413487802580769</v>
          </cell>
          <cell r="I1009">
            <v>2244.7156889438193</v>
          </cell>
          <cell r="J1009" t="str">
            <v>TONS</v>
          </cell>
        </row>
        <row r="1010">
          <cell r="A1010" t="str">
            <v>21031</v>
          </cell>
          <cell r="B1010" t="str">
            <v>21</v>
          </cell>
          <cell r="C1010" t="str">
            <v>031</v>
          </cell>
          <cell r="D1010" t="str">
            <v>Butler</v>
          </cell>
          <cell r="E1010" t="str">
            <v>County</v>
          </cell>
          <cell r="F1010" t="str">
            <v>KY</v>
          </cell>
          <cell r="G1010">
            <v>12690</v>
          </cell>
          <cell r="H1010">
            <v>1</v>
          </cell>
          <cell r="I1010">
            <v>1260.250501822637</v>
          </cell>
          <cell r="J1010" t="str">
            <v>TONS</v>
          </cell>
        </row>
        <row r="1011">
          <cell r="A1011" t="str">
            <v>21033</v>
          </cell>
          <cell r="B1011" t="str">
            <v>21</v>
          </cell>
          <cell r="C1011" t="str">
            <v>033</v>
          </cell>
          <cell r="D1011" t="str">
            <v>Caldwell</v>
          </cell>
          <cell r="E1011" t="str">
            <v>County</v>
          </cell>
          <cell r="F1011" t="str">
            <v>KY</v>
          </cell>
          <cell r="G1011">
            <v>12984</v>
          </cell>
          <cell r="H1011">
            <v>0.54636475662353667</v>
          </cell>
          <cell r="I1011">
            <v>704.50883056972316</v>
          </cell>
          <cell r="J1011" t="str">
            <v>TONS</v>
          </cell>
        </row>
        <row r="1012">
          <cell r="A1012" t="str">
            <v>21035</v>
          </cell>
          <cell r="B1012" t="str">
            <v>21</v>
          </cell>
          <cell r="C1012" t="str">
            <v>035</v>
          </cell>
          <cell r="D1012" t="str">
            <v>Calloway</v>
          </cell>
          <cell r="E1012" t="str">
            <v>County</v>
          </cell>
          <cell r="F1012" t="str">
            <v>KY</v>
          </cell>
          <cell r="G1012">
            <v>37191</v>
          </cell>
          <cell r="H1012">
            <v>0.48718776047968593</v>
          </cell>
          <cell r="I1012">
            <v>1799.4073161957731</v>
          </cell>
          <cell r="J1012" t="str">
            <v>TONS</v>
          </cell>
        </row>
        <row r="1013">
          <cell r="A1013" t="str">
            <v>21037</v>
          </cell>
          <cell r="B1013" t="str">
            <v>21</v>
          </cell>
          <cell r="C1013" t="str">
            <v>037</v>
          </cell>
          <cell r="D1013" t="str">
            <v>Campbell</v>
          </cell>
          <cell r="E1013" t="str">
            <v>County</v>
          </cell>
          <cell r="F1013" t="str">
            <v>KY</v>
          </cell>
          <cell r="G1013">
            <v>90336</v>
          </cell>
          <cell r="H1013">
            <v>0.15296227417640806</v>
          </cell>
          <cell r="I1013">
            <v>0</v>
          </cell>
          <cell r="J1013" t="str">
            <v>TONS</v>
          </cell>
        </row>
        <row r="1014">
          <cell r="A1014" t="str">
            <v>21039</v>
          </cell>
          <cell r="B1014" t="str">
            <v>21</v>
          </cell>
          <cell r="C1014" t="str">
            <v>039</v>
          </cell>
          <cell r="D1014" t="str">
            <v>Carlisle</v>
          </cell>
          <cell r="E1014" t="str">
            <v>County</v>
          </cell>
          <cell r="F1014" t="str">
            <v>KY</v>
          </cell>
          <cell r="G1014">
            <v>5104</v>
          </cell>
          <cell r="H1014">
            <v>1</v>
          </cell>
          <cell r="I1014">
            <v>506.88089529572409</v>
          </cell>
          <cell r="J1014" t="str">
            <v>TONS</v>
          </cell>
        </row>
        <row r="1015">
          <cell r="A1015" t="str">
            <v>21041</v>
          </cell>
          <cell r="B1015" t="str">
            <v>21</v>
          </cell>
          <cell r="C1015" t="str">
            <v>041</v>
          </cell>
          <cell r="D1015" t="str">
            <v>Carroll</v>
          </cell>
          <cell r="E1015" t="str">
            <v>County</v>
          </cell>
          <cell r="F1015" t="str">
            <v>KY</v>
          </cell>
          <cell r="G1015">
            <v>10811</v>
          </cell>
          <cell r="H1015">
            <v>0.52224586069743784</v>
          </cell>
          <cell r="I1015">
            <v>560.70719726482332</v>
          </cell>
          <cell r="J1015" t="str">
            <v>TONS</v>
          </cell>
        </row>
        <row r="1016">
          <cell r="A1016" t="str">
            <v>21043</v>
          </cell>
          <cell r="B1016" t="str">
            <v>21</v>
          </cell>
          <cell r="C1016" t="str">
            <v>043</v>
          </cell>
          <cell r="D1016" t="str">
            <v>Carter</v>
          </cell>
          <cell r="E1016" t="str">
            <v>County</v>
          </cell>
          <cell r="F1016" t="str">
            <v>KY</v>
          </cell>
          <cell r="G1016">
            <v>27720</v>
          </cell>
          <cell r="H1016">
            <v>0.79379509379509383</v>
          </cell>
          <cell r="I1016">
            <v>2185.2286873211428</v>
          </cell>
          <cell r="J1016" t="str">
            <v>TONS</v>
          </cell>
        </row>
        <row r="1017">
          <cell r="A1017" t="str">
            <v>21045</v>
          </cell>
          <cell r="B1017" t="str">
            <v>21</v>
          </cell>
          <cell r="C1017" t="str">
            <v>045</v>
          </cell>
          <cell r="D1017" t="str">
            <v>Casey</v>
          </cell>
          <cell r="E1017" t="str">
            <v>County</v>
          </cell>
          <cell r="F1017" t="str">
            <v>KY</v>
          </cell>
          <cell r="G1017">
            <v>15955</v>
          </cell>
          <cell r="H1017">
            <v>1</v>
          </cell>
          <cell r="I1017">
            <v>1584.4993504003289</v>
          </cell>
          <cell r="J1017" t="str">
            <v>TONS</v>
          </cell>
        </row>
        <row r="1018">
          <cell r="A1018" t="str">
            <v>21047</v>
          </cell>
          <cell r="B1018" t="str">
            <v>21</v>
          </cell>
          <cell r="C1018" t="str">
            <v>047</v>
          </cell>
          <cell r="D1018" t="str">
            <v>Christian</v>
          </cell>
          <cell r="E1018" t="str">
            <v>County</v>
          </cell>
          <cell r="F1018" t="str">
            <v>KY</v>
          </cell>
          <cell r="G1018">
            <v>73955</v>
          </cell>
          <cell r="H1018">
            <v>0.28555202487999459</v>
          </cell>
          <cell r="I1018">
            <v>2097.2395663901066</v>
          </cell>
          <cell r="J1018" t="str">
            <v>TONS</v>
          </cell>
        </row>
        <row r="1019">
          <cell r="A1019" t="str">
            <v>21049</v>
          </cell>
          <cell r="B1019" t="str">
            <v>21</v>
          </cell>
          <cell r="C1019" t="str">
            <v>049</v>
          </cell>
          <cell r="D1019" t="str">
            <v>Clark</v>
          </cell>
          <cell r="E1019" t="str">
            <v>County</v>
          </cell>
          <cell r="F1019" t="str">
            <v>KY</v>
          </cell>
          <cell r="G1019">
            <v>35613</v>
          </cell>
          <cell r="H1019">
            <v>0.2746749782382838</v>
          </cell>
          <cell r="I1019">
            <v>971.45550896997906</v>
          </cell>
          <cell r="J1019" t="str">
            <v>TONS</v>
          </cell>
        </row>
        <row r="1020">
          <cell r="A1020" t="str">
            <v>21051</v>
          </cell>
          <cell r="B1020" t="str">
            <v>21</v>
          </cell>
          <cell r="C1020" t="str">
            <v>051</v>
          </cell>
          <cell r="D1020" t="str">
            <v>Clay</v>
          </cell>
          <cell r="E1020" t="str">
            <v>County</v>
          </cell>
          <cell r="F1020" t="str">
            <v>KY</v>
          </cell>
          <cell r="G1020">
            <v>21730</v>
          </cell>
          <cell r="H1020">
            <v>0.78568798895536129</v>
          </cell>
          <cell r="I1020">
            <v>1695.5285120266258</v>
          </cell>
          <cell r="J1020" t="str">
            <v>TONS</v>
          </cell>
        </row>
        <row r="1021">
          <cell r="A1021" t="str">
            <v>21053</v>
          </cell>
          <cell r="B1021" t="str">
            <v>21</v>
          </cell>
          <cell r="C1021" t="str">
            <v>053</v>
          </cell>
          <cell r="D1021" t="str">
            <v>Clinton</v>
          </cell>
          <cell r="E1021" t="str">
            <v>County</v>
          </cell>
          <cell r="F1021" t="str">
            <v>KY</v>
          </cell>
          <cell r="G1021">
            <v>10272</v>
          </cell>
          <cell r="H1021">
            <v>1</v>
          </cell>
          <cell r="I1021">
            <v>1020.1176638866924</v>
          </cell>
          <cell r="J1021" t="str">
            <v>TONS</v>
          </cell>
        </row>
        <row r="1022">
          <cell r="A1022" t="str">
            <v>21055</v>
          </cell>
          <cell r="B1022" t="str">
            <v>21</v>
          </cell>
          <cell r="C1022" t="str">
            <v>055</v>
          </cell>
          <cell r="D1022" t="str">
            <v>Crittenden</v>
          </cell>
          <cell r="E1022" t="str">
            <v>County</v>
          </cell>
          <cell r="F1022" t="str">
            <v>KY</v>
          </cell>
          <cell r="G1022">
            <v>9315</v>
          </cell>
          <cell r="H1022">
            <v>0.7082125603864734</v>
          </cell>
          <cell r="I1022">
            <v>655.15150201134247</v>
          </cell>
          <cell r="J1022" t="str">
            <v>TONS</v>
          </cell>
        </row>
        <row r="1023">
          <cell r="A1023" t="str">
            <v>21057</v>
          </cell>
          <cell r="B1023" t="str">
            <v>21</v>
          </cell>
          <cell r="C1023" t="str">
            <v>057</v>
          </cell>
          <cell r="D1023" t="str">
            <v>Cumberland</v>
          </cell>
          <cell r="E1023" t="str">
            <v>County</v>
          </cell>
          <cell r="F1023" t="str">
            <v>KY</v>
          </cell>
          <cell r="G1023">
            <v>6856</v>
          </cell>
          <cell r="H1023">
            <v>1</v>
          </cell>
          <cell r="I1023">
            <v>680.87292675303377</v>
          </cell>
          <cell r="J1023" t="str">
            <v>TONS</v>
          </cell>
        </row>
        <row r="1024">
          <cell r="A1024" t="str">
            <v>21059</v>
          </cell>
          <cell r="B1024" t="str">
            <v>21</v>
          </cell>
          <cell r="C1024" t="str">
            <v>059</v>
          </cell>
          <cell r="D1024" t="str">
            <v>Daviess</v>
          </cell>
          <cell r="E1024" t="str">
            <v>County</v>
          </cell>
          <cell r="F1024" t="str">
            <v>KY</v>
          </cell>
          <cell r="G1024">
            <v>96656</v>
          </cell>
          <cell r="H1024">
            <v>0.27016429399106107</v>
          </cell>
          <cell r="I1024">
            <v>2593.2956149798674</v>
          </cell>
          <cell r="J1024" t="str">
            <v>TONS</v>
          </cell>
        </row>
        <row r="1025">
          <cell r="A1025" t="str">
            <v>21061</v>
          </cell>
          <cell r="B1025" t="str">
            <v>21</v>
          </cell>
          <cell r="C1025" t="str">
            <v>061</v>
          </cell>
          <cell r="D1025" t="str">
            <v>Edmonson</v>
          </cell>
          <cell r="E1025" t="str">
            <v>County</v>
          </cell>
          <cell r="F1025" t="str">
            <v>KY</v>
          </cell>
          <cell r="G1025">
            <v>12161</v>
          </cell>
          <cell r="H1025">
            <v>1</v>
          </cell>
          <cell r="I1025">
            <v>1207.7152366166342</v>
          </cell>
          <cell r="J1025" t="str">
            <v>TONS</v>
          </cell>
        </row>
        <row r="1026">
          <cell r="A1026" t="str">
            <v>21063</v>
          </cell>
          <cell r="B1026" t="str">
            <v>21</v>
          </cell>
          <cell r="C1026" t="str">
            <v>063</v>
          </cell>
          <cell r="D1026" t="str">
            <v>Elliott</v>
          </cell>
          <cell r="E1026" t="str">
            <v>County</v>
          </cell>
          <cell r="F1026" t="str">
            <v>KY</v>
          </cell>
          <cell r="G1026">
            <v>7852</v>
          </cell>
          <cell r="H1026">
            <v>1</v>
          </cell>
          <cell r="I1026">
            <v>779.78620491027164</v>
          </cell>
          <cell r="J1026" t="str">
            <v>TONS</v>
          </cell>
        </row>
        <row r="1027">
          <cell r="A1027" t="str">
            <v>21065</v>
          </cell>
          <cell r="B1027" t="str">
            <v>21</v>
          </cell>
          <cell r="C1027" t="str">
            <v>065</v>
          </cell>
          <cell r="D1027" t="str">
            <v>Estill</v>
          </cell>
          <cell r="E1027" t="str">
            <v>County</v>
          </cell>
          <cell r="F1027" t="str">
            <v>KY</v>
          </cell>
          <cell r="G1027">
            <v>14672</v>
          </cell>
          <cell r="H1027">
            <v>0.76124591057797164</v>
          </cell>
          <cell r="I1027">
            <v>1109.1992005403495</v>
          </cell>
          <cell r="J1027" t="str">
            <v>TONS</v>
          </cell>
        </row>
        <row r="1028">
          <cell r="A1028" t="str">
            <v>21067</v>
          </cell>
          <cell r="B1028" t="str">
            <v>21</v>
          </cell>
          <cell r="C1028" t="str">
            <v>067</v>
          </cell>
          <cell r="D1028" t="str">
            <v>Fayette</v>
          </cell>
          <cell r="E1028" t="str">
            <v>County</v>
          </cell>
          <cell r="F1028" t="str">
            <v>KY</v>
          </cell>
          <cell r="G1028">
            <v>295803</v>
          </cell>
          <cell r="H1028">
            <v>3.066906015151976E-2</v>
          </cell>
          <cell r="I1028">
            <v>0</v>
          </cell>
          <cell r="J1028" t="str">
            <v>TONS</v>
          </cell>
        </row>
        <row r="1029">
          <cell r="A1029" t="str">
            <v>21069</v>
          </cell>
          <cell r="B1029" t="str">
            <v>21</v>
          </cell>
          <cell r="C1029" t="str">
            <v>069</v>
          </cell>
          <cell r="D1029" t="str">
            <v>Fleming</v>
          </cell>
          <cell r="E1029" t="str">
            <v>County</v>
          </cell>
          <cell r="F1029" t="str">
            <v>KY</v>
          </cell>
          <cell r="G1029">
            <v>14348</v>
          </cell>
          <cell r="H1029">
            <v>0.80519933091720097</v>
          </cell>
          <cell r="I1029">
            <v>1147.3344403118144</v>
          </cell>
          <cell r="J1029" t="str">
            <v>TONS</v>
          </cell>
        </row>
        <row r="1030">
          <cell r="A1030" t="str">
            <v>21071</v>
          </cell>
          <cell r="B1030" t="str">
            <v>21</v>
          </cell>
          <cell r="C1030" t="str">
            <v>071</v>
          </cell>
          <cell r="D1030" t="str">
            <v>Floyd</v>
          </cell>
          <cell r="E1030" t="str">
            <v>County</v>
          </cell>
          <cell r="F1030" t="str">
            <v>KY</v>
          </cell>
          <cell r="G1030">
            <v>39451</v>
          </cell>
          <cell r="H1030">
            <v>0.83871131276773714</v>
          </cell>
          <cell r="I1030">
            <v>3285.9864936412464</v>
          </cell>
          <cell r="J1030" t="str">
            <v>TONS</v>
          </cell>
        </row>
        <row r="1031">
          <cell r="A1031" t="str">
            <v>21073</v>
          </cell>
          <cell r="B1031" t="str">
            <v>21</v>
          </cell>
          <cell r="C1031" t="str">
            <v>073</v>
          </cell>
          <cell r="D1031" t="str">
            <v>Franklin</v>
          </cell>
          <cell r="E1031" t="str">
            <v>County</v>
          </cell>
          <cell r="F1031" t="str">
            <v>KY</v>
          </cell>
          <cell r="G1031">
            <v>49285</v>
          </cell>
          <cell r="H1031">
            <v>0.27554022522065535</v>
          </cell>
          <cell r="I1031">
            <v>1348.6368648346265</v>
          </cell>
          <cell r="J1031" t="str">
            <v>TONS</v>
          </cell>
        </row>
        <row r="1032">
          <cell r="A1032" t="str">
            <v>21075</v>
          </cell>
          <cell r="B1032" t="str">
            <v>21</v>
          </cell>
          <cell r="C1032" t="str">
            <v>075</v>
          </cell>
          <cell r="D1032" t="str">
            <v>Fulton</v>
          </cell>
          <cell r="E1032" t="str">
            <v>County</v>
          </cell>
          <cell r="F1032" t="str">
            <v>KY</v>
          </cell>
          <cell r="G1032">
            <v>6813</v>
          </cell>
          <cell r="H1032">
            <v>0.64435637751357699</v>
          </cell>
          <cell r="I1032">
            <v>435.97318384565614</v>
          </cell>
          <cell r="J1032" t="str">
            <v>TONS</v>
          </cell>
        </row>
        <row r="1033">
          <cell r="A1033" t="str">
            <v>21077</v>
          </cell>
          <cell r="B1033" t="str">
            <v>21</v>
          </cell>
          <cell r="C1033" t="str">
            <v>077</v>
          </cell>
          <cell r="D1033" t="str">
            <v>Gallatin</v>
          </cell>
          <cell r="E1033" t="str">
            <v>County</v>
          </cell>
          <cell r="F1033" t="str">
            <v>KY</v>
          </cell>
          <cell r="G1033">
            <v>8589</v>
          </cell>
          <cell r="H1033">
            <v>1</v>
          </cell>
          <cell r="I1033">
            <v>852.97805832581798</v>
          </cell>
          <cell r="J1033" t="str">
            <v>TONS</v>
          </cell>
        </row>
        <row r="1034">
          <cell r="A1034" t="str">
            <v>21079</v>
          </cell>
          <cell r="B1034" t="str">
            <v>21</v>
          </cell>
          <cell r="C1034" t="str">
            <v>079</v>
          </cell>
          <cell r="D1034" t="str">
            <v>Garrard</v>
          </cell>
          <cell r="E1034" t="str">
            <v>County</v>
          </cell>
          <cell r="F1034" t="str">
            <v>KY</v>
          </cell>
          <cell r="G1034">
            <v>16912</v>
          </cell>
          <cell r="H1034">
            <v>0.77891438032166505</v>
          </cell>
          <cell r="I1034">
            <v>1308.217483097683</v>
          </cell>
          <cell r="J1034" t="str">
            <v>TONS</v>
          </cell>
        </row>
        <row r="1035">
          <cell r="A1035" t="str">
            <v>21081</v>
          </cell>
          <cell r="B1035" t="str">
            <v>21</v>
          </cell>
          <cell r="C1035" t="str">
            <v>081</v>
          </cell>
          <cell r="D1035" t="str">
            <v>Grant</v>
          </cell>
          <cell r="E1035" t="str">
            <v>County</v>
          </cell>
          <cell r="F1035" t="str">
            <v>KY</v>
          </cell>
          <cell r="G1035">
            <v>24662</v>
          </cell>
          <cell r="H1035">
            <v>0.64990673911280517</v>
          </cell>
          <cell r="I1035">
            <v>1591.749018377717</v>
          </cell>
          <cell r="J1035" t="str">
            <v>TONS</v>
          </cell>
        </row>
        <row r="1036">
          <cell r="A1036" t="str">
            <v>21083</v>
          </cell>
          <cell r="B1036" t="str">
            <v>21</v>
          </cell>
          <cell r="C1036" t="str">
            <v>083</v>
          </cell>
          <cell r="D1036" t="str">
            <v>Graves</v>
          </cell>
          <cell r="E1036" t="str">
            <v>County</v>
          </cell>
          <cell r="F1036" t="str">
            <v>KY</v>
          </cell>
          <cell r="G1036">
            <v>37121</v>
          </cell>
          <cell r="H1036">
            <v>0.69408151720050648</v>
          </cell>
          <cell r="I1036">
            <v>2558.7355539369773</v>
          </cell>
          <cell r="J1036" t="str">
            <v>TONS</v>
          </cell>
        </row>
        <row r="1037">
          <cell r="A1037" t="str">
            <v>21085</v>
          </cell>
          <cell r="B1037" t="str">
            <v>21</v>
          </cell>
          <cell r="C1037" t="str">
            <v>085</v>
          </cell>
          <cell r="D1037" t="str">
            <v>Grayson</v>
          </cell>
          <cell r="E1037" t="str">
            <v>County</v>
          </cell>
          <cell r="F1037" t="str">
            <v>KY</v>
          </cell>
          <cell r="G1037">
            <v>25746</v>
          </cell>
          <cell r="H1037">
            <v>0.7358036199798027</v>
          </cell>
          <cell r="I1037">
            <v>1881.3384953922803</v>
          </cell>
          <cell r="J1037" t="str">
            <v>TONS</v>
          </cell>
        </row>
        <row r="1038">
          <cell r="A1038" t="str">
            <v>21087</v>
          </cell>
          <cell r="B1038" t="str">
            <v>21</v>
          </cell>
          <cell r="C1038" t="str">
            <v>087</v>
          </cell>
          <cell r="D1038" t="str">
            <v>Green</v>
          </cell>
          <cell r="E1038" t="str">
            <v>County</v>
          </cell>
          <cell r="F1038" t="str">
            <v>KY</v>
          </cell>
          <cell r="G1038">
            <v>11258</v>
          </cell>
          <cell r="H1038">
            <v>1</v>
          </cell>
          <cell r="I1038">
            <v>1118.0378368415481</v>
          </cell>
          <cell r="J1038" t="str">
            <v>TONS</v>
          </cell>
        </row>
        <row r="1039">
          <cell r="A1039" t="str">
            <v>21089</v>
          </cell>
          <cell r="B1039" t="str">
            <v>21</v>
          </cell>
          <cell r="C1039" t="str">
            <v>089</v>
          </cell>
          <cell r="D1039" t="str">
            <v>Greenup</v>
          </cell>
          <cell r="E1039" t="str">
            <v>County</v>
          </cell>
          <cell r="F1039" t="str">
            <v>KY</v>
          </cell>
          <cell r="G1039">
            <v>36910</v>
          </cell>
          <cell r="H1039">
            <v>0.39287455973990787</v>
          </cell>
          <cell r="I1039">
            <v>1440.1018539739998</v>
          </cell>
          <cell r="J1039" t="str">
            <v>TONS</v>
          </cell>
        </row>
        <row r="1040">
          <cell r="A1040" t="str">
            <v>21091</v>
          </cell>
          <cell r="B1040" t="str">
            <v>21</v>
          </cell>
          <cell r="C1040" t="str">
            <v>091</v>
          </cell>
          <cell r="D1040" t="str">
            <v>Hancock</v>
          </cell>
          <cell r="E1040" t="str">
            <v>County</v>
          </cell>
          <cell r="F1040" t="str">
            <v>KY</v>
          </cell>
          <cell r="G1040">
            <v>8565</v>
          </cell>
          <cell r="H1040">
            <v>0.89305312317571517</v>
          </cell>
          <cell r="I1040">
            <v>759.62616930191882</v>
          </cell>
          <cell r="J1040" t="str">
            <v>TONS</v>
          </cell>
        </row>
        <row r="1041">
          <cell r="A1041" t="str">
            <v>21093</v>
          </cell>
          <cell r="B1041" t="str">
            <v>21</v>
          </cell>
          <cell r="C1041" t="str">
            <v>093</v>
          </cell>
          <cell r="D1041" t="str">
            <v>Hardin</v>
          </cell>
          <cell r="E1041" t="str">
            <v>County</v>
          </cell>
          <cell r="F1041" t="str">
            <v>KY</v>
          </cell>
          <cell r="G1041">
            <v>105543</v>
          </cell>
          <cell r="H1041">
            <v>0.34212595814028407</v>
          </cell>
          <cell r="I1041">
            <v>3586.0035752808189</v>
          </cell>
          <cell r="J1041" t="str">
            <v>TONS</v>
          </cell>
        </row>
        <row r="1042">
          <cell r="A1042" t="str">
            <v>21095</v>
          </cell>
          <cell r="B1042" t="str">
            <v>21</v>
          </cell>
          <cell r="C1042" t="str">
            <v>095</v>
          </cell>
          <cell r="D1042" t="str">
            <v>Harlan</v>
          </cell>
          <cell r="E1042" t="str">
            <v>County</v>
          </cell>
          <cell r="F1042" t="str">
            <v>KY</v>
          </cell>
          <cell r="G1042">
            <v>29278</v>
          </cell>
          <cell r="H1042">
            <v>0.54156704692943503</v>
          </cell>
          <cell r="I1042">
            <v>1574.6676088967479</v>
          </cell>
          <cell r="J1042" t="str">
            <v>TONS</v>
          </cell>
        </row>
        <row r="1043">
          <cell r="A1043" t="str">
            <v>21097</v>
          </cell>
          <cell r="B1043" t="str">
            <v>21</v>
          </cell>
          <cell r="C1043" t="str">
            <v>097</v>
          </cell>
          <cell r="D1043" t="str">
            <v>Harrison</v>
          </cell>
          <cell r="E1043" t="str">
            <v>County</v>
          </cell>
          <cell r="F1043" t="str">
            <v>KY</v>
          </cell>
          <cell r="G1043">
            <v>18846</v>
          </cell>
          <cell r="H1043">
            <v>0.65929109625384696</v>
          </cell>
          <cell r="I1043">
            <v>1233.9332139595165</v>
          </cell>
          <cell r="J1043" t="str">
            <v>TONS</v>
          </cell>
        </row>
        <row r="1044">
          <cell r="A1044" t="str">
            <v>21099</v>
          </cell>
          <cell r="B1044" t="str">
            <v>21</v>
          </cell>
          <cell r="C1044" t="str">
            <v>099</v>
          </cell>
          <cell r="D1044" t="str">
            <v>Hart</v>
          </cell>
          <cell r="E1044" t="str">
            <v>County</v>
          </cell>
          <cell r="F1044" t="str">
            <v>KY</v>
          </cell>
          <cell r="G1044">
            <v>18199</v>
          </cell>
          <cell r="H1044">
            <v>0.871861091268751</v>
          </cell>
          <cell r="I1044">
            <v>1575.7600246193679</v>
          </cell>
          <cell r="J1044" t="str">
            <v>TONS</v>
          </cell>
        </row>
        <row r="1045">
          <cell r="A1045" t="str">
            <v>21101</v>
          </cell>
          <cell r="B1045" t="str">
            <v>21</v>
          </cell>
          <cell r="C1045" t="str">
            <v>101</v>
          </cell>
          <cell r="D1045" t="str">
            <v>Henderson</v>
          </cell>
          <cell r="E1045" t="str">
            <v>County</v>
          </cell>
          <cell r="F1045" t="str">
            <v>KY</v>
          </cell>
          <cell r="G1045">
            <v>46250</v>
          </cell>
          <cell r="H1045">
            <v>0.38198918918918917</v>
          </cell>
          <cell r="I1045">
            <v>1754.5189610481109</v>
          </cell>
          <cell r="J1045" t="str">
            <v>TONS</v>
          </cell>
        </row>
        <row r="1046">
          <cell r="A1046" t="str">
            <v>21103</v>
          </cell>
          <cell r="B1046" t="str">
            <v>21</v>
          </cell>
          <cell r="C1046" t="str">
            <v>103</v>
          </cell>
          <cell r="D1046" t="str">
            <v>Henry</v>
          </cell>
          <cell r="E1046" t="str">
            <v>County</v>
          </cell>
          <cell r="F1046" t="str">
            <v>KY</v>
          </cell>
          <cell r="G1046">
            <v>15416</v>
          </cell>
          <cell r="H1046">
            <v>1</v>
          </cell>
          <cell r="I1046">
            <v>1530.9709799919442</v>
          </cell>
          <cell r="J1046" t="str">
            <v>TONS</v>
          </cell>
        </row>
        <row r="1047">
          <cell r="A1047" t="str">
            <v>21105</v>
          </cell>
          <cell r="B1047" t="str">
            <v>21</v>
          </cell>
          <cell r="C1047" t="str">
            <v>105</v>
          </cell>
          <cell r="D1047" t="str">
            <v>Hickman</v>
          </cell>
          <cell r="E1047" t="str">
            <v>County</v>
          </cell>
          <cell r="F1047" t="str">
            <v>KY</v>
          </cell>
          <cell r="G1047">
            <v>4902</v>
          </cell>
          <cell r="H1047">
            <v>1</v>
          </cell>
          <cell r="I1047">
            <v>486.82017020760969</v>
          </cell>
          <cell r="J1047" t="str">
            <v>TONS</v>
          </cell>
        </row>
        <row r="1048">
          <cell r="A1048" t="str">
            <v>21107</v>
          </cell>
          <cell r="B1048" t="str">
            <v>21</v>
          </cell>
          <cell r="C1048" t="str">
            <v>107</v>
          </cell>
          <cell r="D1048" t="str">
            <v>Hopkins</v>
          </cell>
          <cell r="E1048" t="str">
            <v>County</v>
          </cell>
          <cell r="F1048" t="str">
            <v>KY</v>
          </cell>
          <cell r="G1048">
            <v>46920</v>
          </cell>
          <cell r="H1048">
            <v>0.47124893435635123</v>
          </cell>
          <cell r="I1048">
            <v>2195.8549129866292</v>
          </cell>
          <cell r="J1048" t="str">
            <v>TONS</v>
          </cell>
        </row>
        <row r="1049">
          <cell r="A1049" t="str">
            <v>21109</v>
          </cell>
          <cell r="B1049" t="str">
            <v>21</v>
          </cell>
          <cell r="C1049" t="str">
            <v>109</v>
          </cell>
          <cell r="D1049" t="str">
            <v>Jackson</v>
          </cell>
          <cell r="E1049" t="str">
            <v>County</v>
          </cell>
          <cell r="F1049" t="str">
            <v>KY</v>
          </cell>
          <cell r="G1049">
            <v>13494</v>
          </cell>
          <cell r="H1049">
            <v>1</v>
          </cell>
          <cell r="I1049">
            <v>1340.0961600941421</v>
          </cell>
          <cell r="J1049" t="str">
            <v>TONS</v>
          </cell>
        </row>
        <row r="1050">
          <cell r="A1050" t="str">
            <v>21111</v>
          </cell>
          <cell r="B1050" t="str">
            <v>21</v>
          </cell>
          <cell r="C1050" t="str">
            <v>111</v>
          </cell>
          <cell r="D1050" t="str">
            <v>Jefferson</v>
          </cell>
          <cell r="E1050" t="str">
            <v>County</v>
          </cell>
          <cell r="F1050" t="str">
            <v>KY</v>
          </cell>
          <cell r="G1050">
            <v>741096</v>
          </cell>
          <cell r="H1050">
            <v>1.3731014605395253E-2</v>
          </cell>
          <cell r="I1050">
            <v>0</v>
          </cell>
          <cell r="J1050" t="str">
            <v>TONS</v>
          </cell>
        </row>
        <row r="1051">
          <cell r="A1051" t="str">
            <v>21113</v>
          </cell>
          <cell r="B1051" t="str">
            <v>21</v>
          </cell>
          <cell r="C1051" t="str">
            <v>113</v>
          </cell>
          <cell r="D1051" t="str">
            <v>Jessamine</v>
          </cell>
          <cell r="E1051" t="str">
            <v>County</v>
          </cell>
          <cell r="F1051" t="str">
            <v>KY</v>
          </cell>
          <cell r="G1051">
            <v>48586</v>
          </cell>
          <cell r="H1051">
            <v>0.25898406948503683</v>
          </cell>
          <cell r="I1051">
            <v>1249.6242761571505</v>
          </cell>
          <cell r="J1051" t="str">
            <v>TONS</v>
          </cell>
        </row>
        <row r="1052">
          <cell r="A1052" t="str">
            <v>21115</v>
          </cell>
          <cell r="B1052" t="str">
            <v>21</v>
          </cell>
          <cell r="C1052" t="str">
            <v>115</v>
          </cell>
          <cell r="D1052" t="str">
            <v>Johnson</v>
          </cell>
          <cell r="E1052" t="str">
            <v>County</v>
          </cell>
          <cell r="F1052" t="str">
            <v>KY</v>
          </cell>
          <cell r="G1052">
            <v>23356</v>
          </cell>
          <cell r="H1052">
            <v>0.73017640006850493</v>
          </cell>
          <cell r="I1052">
            <v>1693.6416121421003</v>
          </cell>
          <cell r="J1052" t="str">
            <v>TONS</v>
          </cell>
        </row>
        <row r="1053">
          <cell r="A1053" t="str">
            <v>21117</v>
          </cell>
          <cell r="B1053" t="str">
            <v>21</v>
          </cell>
          <cell r="C1053" t="str">
            <v>117</v>
          </cell>
          <cell r="D1053" t="str">
            <v>Kenton</v>
          </cell>
          <cell r="E1053" t="str">
            <v>County</v>
          </cell>
          <cell r="F1053" t="str">
            <v>KY</v>
          </cell>
          <cell r="G1053">
            <v>159720</v>
          </cell>
          <cell r="H1053">
            <v>6.9759579263711499E-2</v>
          </cell>
          <cell r="I1053">
            <v>0</v>
          </cell>
          <cell r="J1053" t="str">
            <v>TONS</v>
          </cell>
        </row>
        <row r="1054">
          <cell r="A1054" t="str">
            <v>21119</v>
          </cell>
          <cell r="B1054" t="str">
            <v>21</v>
          </cell>
          <cell r="C1054" t="str">
            <v>119</v>
          </cell>
          <cell r="D1054" t="str">
            <v>Knott</v>
          </cell>
          <cell r="E1054" t="str">
            <v>County</v>
          </cell>
          <cell r="F1054" t="str">
            <v>KY</v>
          </cell>
          <cell r="G1054">
            <v>16346</v>
          </cell>
          <cell r="H1054">
            <v>1</v>
          </cell>
          <cell r="I1054">
            <v>1623.3297638134611</v>
          </cell>
          <cell r="J1054" t="str">
            <v>TONS</v>
          </cell>
        </row>
        <row r="1055">
          <cell r="A1055" t="str">
            <v>21121</v>
          </cell>
          <cell r="B1055" t="str">
            <v>21</v>
          </cell>
          <cell r="C1055" t="str">
            <v>121</v>
          </cell>
          <cell r="D1055" t="str">
            <v>Knox</v>
          </cell>
          <cell r="E1055" t="str">
            <v>County</v>
          </cell>
          <cell r="F1055" t="str">
            <v>KY</v>
          </cell>
          <cell r="G1055">
            <v>31883</v>
          </cell>
          <cell r="H1055">
            <v>0.62923815199322519</v>
          </cell>
          <cell r="I1055">
            <v>1992.3676570185771</v>
          </cell>
          <cell r="J1055" t="str">
            <v>TONS</v>
          </cell>
        </row>
        <row r="1056">
          <cell r="A1056" t="str">
            <v>21123</v>
          </cell>
          <cell r="B1056" t="str">
            <v>21</v>
          </cell>
          <cell r="C1056" t="str">
            <v>123</v>
          </cell>
          <cell r="D1056" t="str">
            <v>Larue</v>
          </cell>
          <cell r="E1056" t="str">
            <v>County</v>
          </cell>
          <cell r="F1056" t="str">
            <v>KY</v>
          </cell>
          <cell r="G1056">
            <v>14193</v>
          </cell>
          <cell r="H1056">
            <v>0.75952934545198336</v>
          </cell>
          <cell r="I1056">
            <v>1070.567408167693</v>
          </cell>
          <cell r="J1056" t="str">
            <v>TONS</v>
          </cell>
        </row>
        <row r="1057">
          <cell r="A1057" t="str">
            <v>21125</v>
          </cell>
          <cell r="B1057" t="str">
            <v>21</v>
          </cell>
          <cell r="C1057" t="str">
            <v>125</v>
          </cell>
          <cell r="D1057" t="str">
            <v>Laurel</v>
          </cell>
          <cell r="E1057" t="str">
            <v>County</v>
          </cell>
          <cell r="F1057" t="str">
            <v>KY</v>
          </cell>
          <cell r="G1057">
            <v>58849</v>
          </cell>
          <cell r="H1057">
            <v>0.56842087376166117</v>
          </cell>
          <cell r="I1057">
            <v>3322.0362124877092</v>
          </cell>
          <cell r="J1057" t="str">
            <v>TONS</v>
          </cell>
        </row>
        <row r="1058">
          <cell r="A1058" t="str">
            <v>21127</v>
          </cell>
          <cell r="B1058" t="str">
            <v>21</v>
          </cell>
          <cell r="C1058" t="str">
            <v>127</v>
          </cell>
          <cell r="D1058" t="str">
            <v>Lawrence</v>
          </cell>
          <cell r="E1058" t="str">
            <v>County</v>
          </cell>
          <cell r="F1058" t="str">
            <v>KY</v>
          </cell>
          <cell r="G1058">
            <v>15860</v>
          </cell>
          <cell r="H1058">
            <v>0.7710592686002522</v>
          </cell>
          <cell r="I1058">
            <v>1214.4683519928312</v>
          </cell>
          <cell r="J1058" t="str">
            <v>TONS</v>
          </cell>
        </row>
        <row r="1059">
          <cell r="A1059" t="str">
            <v>21129</v>
          </cell>
          <cell r="B1059" t="str">
            <v>21</v>
          </cell>
          <cell r="C1059" t="str">
            <v>129</v>
          </cell>
          <cell r="D1059" t="str">
            <v>Lee</v>
          </cell>
          <cell r="E1059" t="str">
            <v>County</v>
          </cell>
          <cell r="F1059" t="str">
            <v>KY</v>
          </cell>
          <cell r="G1059">
            <v>7887</v>
          </cell>
          <cell r="H1059">
            <v>1</v>
          </cell>
          <cell r="I1059">
            <v>783.26207311860821</v>
          </cell>
          <cell r="J1059" t="str">
            <v>TONS</v>
          </cell>
        </row>
        <row r="1060">
          <cell r="A1060" t="str">
            <v>21131</v>
          </cell>
          <cell r="B1060" t="str">
            <v>21</v>
          </cell>
          <cell r="C1060" t="str">
            <v>131</v>
          </cell>
          <cell r="D1060" t="str">
            <v>Leslie</v>
          </cell>
          <cell r="E1060" t="str">
            <v>County</v>
          </cell>
          <cell r="F1060" t="str">
            <v>KY</v>
          </cell>
          <cell r="G1060">
            <v>11310</v>
          </cell>
          <cell r="H1060">
            <v>1</v>
          </cell>
          <cell r="I1060">
            <v>1123.2019838939341</v>
          </cell>
          <cell r="J1060" t="str">
            <v>TONS</v>
          </cell>
        </row>
        <row r="1061">
          <cell r="A1061" t="str">
            <v>21133</v>
          </cell>
          <cell r="B1061" t="str">
            <v>21</v>
          </cell>
          <cell r="C1061" t="str">
            <v>133</v>
          </cell>
          <cell r="D1061" t="str">
            <v>Letcher</v>
          </cell>
          <cell r="E1061" t="str">
            <v>County</v>
          </cell>
          <cell r="F1061" t="str">
            <v>KY</v>
          </cell>
          <cell r="G1061">
            <v>24519</v>
          </cell>
          <cell r="H1061">
            <v>1</v>
          </cell>
          <cell r="I1061">
            <v>2434.9946457201922</v>
          </cell>
          <cell r="J1061" t="str">
            <v>TONS</v>
          </cell>
        </row>
        <row r="1062">
          <cell r="A1062" t="str">
            <v>21135</v>
          </cell>
          <cell r="B1062" t="str">
            <v>21</v>
          </cell>
          <cell r="C1062" t="str">
            <v>135</v>
          </cell>
          <cell r="D1062" t="str">
            <v>Lewis</v>
          </cell>
          <cell r="E1062" t="str">
            <v>County</v>
          </cell>
          <cell r="F1062" t="str">
            <v>KY</v>
          </cell>
          <cell r="G1062">
            <v>13870</v>
          </cell>
          <cell r="H1062">
            <v>1</v>
          </cell>
          <cell r="I1062">
            <v>1377.4369157037017</v>
          </cell>
          <cell r="J1062" t="str">
            <v>TONS</v>
          </cell>
        </row>
        <row r="1063">
          <cell r="A1063" t="str">
            <v>21137</v>
          </cell>
          <cell r="B1063" t="str">
            <v>21</v>
          </cell>
          <cell r="C1063" t="str">
            <v>137</v>
          </cell>
          <cell r="D1063" t="str">
            <v>Lincoln</v>
          </cell>
          <cell r="E1063" t="str">
            <v>County</v>
          </cell>
          <cell r="F1063" t="str">
            <v>KY</v>
          </cell>
          <cell r="G1063">
            <v>24742</v>
          </cell>
          <cell r="H1063">
            <v>0.81658717969444672</v>
          </cell>
          <cell r="I1063">
            <v>2006.4697508924003</v>
          </cell>
          <cell r="J1063" t="str">
            <v>TONS</v>
          </cell>
        </row>
        <row r="1064">
          <cell r="A1064" t="str">
            <v>21139</v>
          </cell>
          <cell r="B1064" t="str">
            <v>21</v>
          </cell>
          <cell r="C1064" t="str">
            <v>139</v>
          </cell>
          <cell r="D1064" t="str">
            <v>Livingston</v>
          </cell>
          <cell r="E1064" t="str">
            <v>County</v>
          </cell>
          <cell r="F1064" t="str">
            <v>KY</v>
          </cell>
          <cell r="G1064">
            <v>9519</v>
          </cell>
          <cell r="H1064">
            <v>0.95377665721189198</v>
          </cell>
          <cell r="I1064">
            <v>901.64021324253133</v>
          </cell>
          <cell r="J1064" t="str">
            <v>TONS</v>
          </cell>
        </row>
        <row r="1065">
          <cell r="A1065" t="str">
            <v>21141</v>
          </cell>
          <cell r="B1065" t="str">
            <v>21</v>
          </cell>
          <cell r="C1065" t="str">
            <v>141</v>
          </cell>
          <cell r="D1065" t="str">
            <v>Logan</v>
          </cell>
          <cell r="E1065" t="str">
            <v>County</v>
          </cell>
          <cell r="F1065" t="str">
            <v>KY</v>
          </cell>
          <cell r="G1065">
            <v>26835</v>
          </cell>
          <cell r="H1065">
            <v>0.74980435997764117</v>
          </cell>
          <cell r="I1065">
            <v>1998.2269777126301</v>
          </cell>
          <cell r="J1065" t="str">
            <v>TONS</v>
          </cell>
        </row>
        <row r="1066">
          <cell r="A1066" t="str">
            <v>21143</v>
          </cell>
          <cell r="B1066" t="str">
            <v>21</v>
          </cell>
          <cell r="C1066" t="str">
            <v>143</v>
          </cell>
          <cell r="D1066" t="str">
            <v>Lyon</v>
          </cell>
          <cell r="E1066" t="str">
            <v>County</v>
          </cell>
          <cell r="F1066" t="str">
            <v>KY</v>
          </cell>
          <cell r="G1066">
            <v>8314</v>
          </cell>
          <cell r="H1066">
            <v>1</v>
          </cell>
          <cell r="I1066">
            <v>825.6676652603154</v>
          </cell>
          <cell r="J1066" t="str">
            <v>TONS</v>
          </cell>
        </row>
        <row r="1067">
          <cell r="A1067" t="str">
            <v>21145</v>
          </cell>
          <cell r="B1067" t="str">
            <v>21</v>
          </cell>
          <cell r="C1067" t="str">
            <v>145</v>
          </cell>
          <cell r="D1067" t="str">
            <v>McCracken</v>
          </cell>
          <cell r="E1067" t="str">
            <v>County</v>
          </cell>
          <cell r="F1067" t="str">
            <v>KY</v>
          </cell>
          <cell r="G1067">
            <v>65565</v>
          </cell>
          <cell r="H1067">
            <v>0.27824296499656831</v>
          </cell>
          <cell r="I1067">
            <v>1811.7218207053088</v>
          </cell>
          <cell r="J1067" t="str">
            <v>TONS</v>
          </cell>
        </row>
        <row r="1068">
          <cell r="A1068" t="str">
            <v>21147</v>
          </cell>
          <cell r="B1068" t="str">
            <v>21</v>
          </cell>
          <cell r="C1068" t="str">
            <v>147</v>
          </cell>
          <cell r="D1068" t="str">
            <v>McCreary</v>
          </cell>
          <cell r="E1068" t="str">
            <v>County</v>
          </cell>
          <cell r="F1068" t="str">
            <v>KY</v>
          </cell>
          <cell r="G1068">
            <v>18306</v>
          </cell>
          <cell r="H1068">
            <v>1</v>
          </cell>
          <cell r="I1068">
            <v>1817.9783834803147</v>
          </cell>
          <cell r="J1068" t="str">
            <v>TONS</v>
          </cell>
        </row>
        <row r="1069">
          <cell r="A1069" t="str">
            <v>21149</v>
          </cell>
          <cell r="B1069" t="str">
            <v>21</v>
          </cell>
          <cell r="C1069" t="str">
            <v>149</v>
          </cell>
          <cell r="D1069" t="str">
            <v>McLean</v>
          </cell>
          <cell r="E1069" t="str">
            <v>County</v>
          </cell>
          <cell r="F1069" t="str">
            <v>KY</v>
          </cell>
          <cell r="G1069">
            <v>9531</v>
          </cell>
          <cell r="H1069">
            <v>1</v>
          </cell>
          <cell r="I1069">
            <v>946.5285683901933</v>
          </cell>
          <cell r="J1069" t="str">
            <v>TONS</v>
          </cell>
        </row>
        <row r="1070">
          <cell r="A1070" t="str">
            <v>21151</v>
          </cell>
          <cell r="B1070" t="str">
            <v>21</v>
          </cell>
          <cell r="C1070" t="str">
            <v>151</v>
          </cell>
          <cell r="D1070" t="str">
            <v>Madison</v>
          </cell>
          <cell r="E1070" t="str">
            <v>County</v>
          </cell>
          <cell r="F1070" t="str">
            <v>KY</v>
          </cell>
          <cell r="G1070">
            <v>82916</v>
          </cell>
          <cell r="H1070">
            <v>0.3851729461141396</v>
          </cell>
          <cell r="I1070">
            <v>3171.6800848470889</v>
          </cell>
          <cell r="J1070" t="str">
            <v>TONS</v>
          </cell>
        </row>
        <row r="1071">
          <cell r="A1071" t="str">
            <v>21153</v>
          </cell>
          <cell r="B1071" t="str">
            <v>21</v>
          </cell>
          <cell r="C1071" t="str">
            <v>153</v>
          </cell>
          <cell r="D1071" t="str">
            <v>Magoffin</v>
          </cell>
          <cell r="E1071" t="str">
            <v>County</v>
          </cell>
          <cell r="F1071" t="str">
            <v>KY</v>
          </cell>
          <cell r="G1071">
            <v>13333</v>
          </cell>
          <cell r="H1071">
            <v>1</v>
          </cell>
          <cell r="I1071">
            <v>1324.1071663357934</v>
          </cell>
          <cell r="J1071" t="str">
            <v>TONS</v>
          </cell>
        </row>
        <row r="1072">
          <cell r="A1072" t="str">
            <v>21155</v>
          </cell>
          <cell r="B1072" t="str">
            <v>21</v>
          </cell>
          <cell r="C1072" t="str">
            <v>155</v>
          </cell>
          <cell r="D1072" t="str">
            <v>Marion</v>
          </cell>
          <cell r="E1072" t="str">
            <v>County</v>
          </cell>
          <cell r="F1072" t="str">
            <v>KY</v>
          </cell>
          <cell r="G1072">
            <v>19820</v>
          </cell>
          <cell r="H1072">
            <v>0.71513622603430882</v>
          </cell>
          <cell r="I1072">
            <v>1407.6273138561116</v>
          </cell>
          <cell r="J1072" t="str">
            <v>TONS</v>
          </cell>
        </row>
        <row r="1073">
          <cell r="A1073" t="str">
            <v>21157</v>
          </cell>
          <cell r="B1073" t="str">
            <v>21</v>
          </cell>
          <cell r="C1073" t="str">
            <v>157</v>
          </cell>
          <cell r="D1073" t="str">
            <v>Marshall</v>
          </cell>
          <cell r="E1073" t="str">
            <v>County</v>
          </cell>
          <cell r="F1073" t="str">
            <v>KY</v>
          </cell>
          <cell r="G1073">
            <v>31448</v>
          </cell>
          <cell r="H1073">
            <v>0.8585919613329942</v>
          </cell>
          <cell r="I1073">
            <v>2681.4833569513808</v>
          </cell>
          <cell r="J1073" t="str">
            <v>TONS</v>
          </cell>
        </row>
        <row r="1074">
          <cell r="A1074" t="str">
            <v>21159</v>
          </cell>
          <cell r="B1074" t="str">
            <v>21</v>
          </cell>
          <cell r="C1074" t="str">
            <v>159</v>
          </cell>
          <cell r="D1074" t="str">
            <v>Martin</v>
          </cell>
          <cell r="E1074" t="str">
            <v>County</v>
          </cell>
          <cell r="F1074" t="str">
            <v>KY</v>
          </cell>
          <cell r="G1074">
            <v>12929</v>
          </cell>
          <cell r="H1074">
            <v>1</v>
          </cell>
          <cell r="I1074">
            <v>1283.9857161595644</v>
          </cell>
          <cell r="J1074" t="str">
            <v>TONS</v>
          </cell>
        </row>
        <row r="1075">
          <cell r="A1075" t="str">
            <v>21161</v>
          </cell>
          <cell r="B1075" t="str">
            <v>21</v>
          </cell>
          <cell r="C1075" t="str">
            <v>161</v>
          </cell>
          <cell r="D1075" t="str">
            <v>Mason</v>
          </cell>
          <cell r="E1075" t="str">
            <v>County</v>
          </cell>
          <cell r="F1075" t="str">
            <v>KY</v>
          </cell>
          <cell r="G1075">
            <v>17490</v>
          </cell>
          <cell r="H1075">
            <v>0.55397369925671813</v>
          </cell>
          <cell r="I1075">
            <v>962.21963058782728</v>
          </cell>
          <cell r="J1075" t="str">
            <v>TONS</v>
          </cell>
        </row>
        <row r="1076">
          <cell r="A1076" t="str">
            <v>21163</v>
          </cell>
          <cell r="B1076" t="str">
            <v>21</v>
          </cell>
          <cell r="C1076" t="str">
            <v>163</v>
          </cell>
          <cell r="D1076" t="str">
            <v>Meade</v>
          </cell>
          <cell r="E1076" t="str">
            <v>County</v>
          </cell>
          <cell r="F1076" t="str">
            <v>KY</v>
          </cell>
          <cell r="G1076">
            <v>28602</v>
          </cell>
          <cell r="H1076">
            <v>0.85899587441437664</v>
          </cell>
          <cell r="I1076">
            <v>2439.9601717321011</v>
          </cell>
          <cell r="J1076" t="str">
            <v>TONS</v>
          </cell>
        </row>
        <row r="1077">
          <cell r="A1077" t="str">
            <v>21165</v>
          </cell>
          <cell r="B1077" t="str">
            <v>21</v>
          </cell>
          <cell r="C1077" t="str">
            <v>165</v>
          </cell>
          <cell r="D1077" t="str">
            <v>Menifee</v>
          </cell>
          <cell r="E1077" t="str">
            <v>County</v>
          </cell>
          <cell r="F1077" t="str">
            <v>KY</v>
          </cell>
          <cell r="G1077">
            <v>6306</v>
          </cell>
          <cell r="H1077">
            <v>1</v>
          </cell>
          <cell r="I1077">
            <v>626.25214062202906</v>
          </cell>
          <cell r="J1077" t="str">
            <v>TONS</v>
          </cell>
        </row>
        <row r="1078">
          <cell r="A1078" t="str">
            <v>21167</v>
          </cell>
          <cell r="B1078" t="str">
            <v>21</v>
          </cell>
          <cell r="C1078" t="str">
            <v>167</v>
          </cell>
          <cell r="D1078" t="str">
            <v>Mercer</v>
          </cell>
          <cell r="E1078" t="str">
            <v>County</v>
          </cell>
          <cell r="F1078" t="str">
            <v>KY</v>
          </cell>
          <cell r="G1078">
            <v>21331</v>
          </cell>
          <cell r="H1078">
            <v>0.59143968871595332</v>
          </cell>
          <cell r="I1078">
            <v>1252.9015233250109</v>
          </cell>
          <cell r="J1078" t="str">
            <v>TONS</v>
          </cell>
        </row>
        <row r="1079">
          <cell r="A1079" t="str">
            <v>21169</v>
          </cell>
          <cell r="B1079" t="str">
            <v>21</v>
          </cell>
          <cell r="C1079" t="str">
            <v>169</v>
          </cell>
          <cell r="D1079" t="str">
            <v>Metcalfe</v>
          </cell>
          <cell r="E1079" t="str">
            <v>County</v>
          </cell>
          <cell r="F1079" t="str">
            <v>KY</v>
          </cell>
          <cell r="G1079">
            <v>10099</v>
          </cell>
          <cell r="H1079">
            <v>1</v>
          </cell>
          <cell r="I1079">
            <v>1002.9369438854856</v>
          </cell>
          <cell r="J1079" t="str">
            <v>TONS</v>
          </cell>
        </row>
        <row r="1080">
          <cell r="A1080" t="str">
            <v>21171</v>
          </cell>
          <cell r="B1080" t="str">
            <v>21</v>
          </cell>
          <cell r="C1080" t="str">
            <v>171</v>
          </cell>
          <cell r="D1080" t="str">
            <v>Monroe</v>
          </cell>
          <cell r="E1080" t="str">
            <v>County</v>
          </cell>
          <cell r="F1080" t="str">
            <v>KY</v>
          </cell>
          <cell r="G1080">
            <v>10963</v>
          </cell>
          <cell r="H1080">
            <v>1</v>
          </cell>
          <cell r="I1080">
            <v>1088.7412333712821</v>
          </cell>
          <cell r="J1080" t="str">
            <v>TONS</v>
          </cell>
        </row>
        <row r="1081">
          <cell r="A1081" t="str">
            <v>21173</v>
          </cell>
          <cell r="B1081" t="str">
            <v>21</v>
          </cell>
          <cell r="C1081" t="str">
            <v>173</v>
          </cell>
          <cell r="D1081" t="str">
            <v>Montgomery</v>
          </cell>
          <cell r="E1081" t="str">
            <v>County</v>
          </cell>
          <cell r="F1081" t="str">
            <v>KY</v>
          </cell>
          <cell r="G1081">
            <v>26499</v>
          </cell>
          <cell r="H1081">
            <v>0.59111664591116642</v>
          </cell>
          <cell r="I1081">
            <v>1555.5999890110154</v>
          </cell>
          <cell r="J1081" t="str">
            <v>TONS</v>
          </cell>
        </row>
        <row r="1082">
          <cell r="A1082" t="str">
            <v>21175</v>
          </cell>
          <cell r="B1082" t="str">
            <v>21</v>
          </cell>
          <cell r="C1082" t="str">
            <v>175</v>
          </cell>
          <cell r="D1082" t="str">
            <v>Morgan</v>
          </cell>
          <cell r="E1082" t="str">
            <v>County</v>
          </cell>
          <cell r="F1082" t="str">
            <v>KY</v>
          </cell>
          <cell r="G1082">
            <v>13923</v>
          </cell>
          <cell r="H1082">
            <v>1</v>
          </cell>
          <cell r="I1082">
            <v>1382.700373276326</v>
          </cell>
          <cell r="J1082" t="str">
            <v>TONS</v>
          </cell>
        </row>
        <row r="1083">
          <cell r="A1083" t="str">
            <v>21177</v>
          </cell>
          <cell r="B1083" t="str">
            <v>21</v>
          </cell>
          <cell r="C1083" t="str">
            <v>177</v>
          </cell>
          <cell r="D1083" t="str">
            <v>Muhlenberg</v>
          </cell>
          <cell r="E1083" t="str">
            <v>County</v>
          </cell>
          <cell r="F1083" t="str">
            <v>KY</v>
          </cell>
          <cell r="G1083">
            <v>31499</v>
          </cell>
          <cell r="H1083">
            <v>0.68433918537096416</v>
          </cell>
          <cell r="I1083">
            <v>2140.7375742544336</v>
          </cell>
          <cell r="J1083" t="str">
            <v>TONS</v>
          </cell>
        </row>
        <row r="1084">
          <cell r="A1084" t="str">
            <v>21179</v>
          </cell>
          <cell r="B1084" t="str">
            <v>21</v>
          </cell>
          <cell r="C1084" t="str">
            <v>179</v>
          </cell>
          <cell r="D1084" t="str">
            <v>Nelson</v>
          </cell>
          <cell r="E1084" t="str">
            <v>County</v>
          </cell>
          <cell r="F1084" t="str">
            <v>KY</v>
          </cell>
          <cell r="G1084">
            <v>43437</v>
          </cell>
          <cell r="H1084">
            <v>0.56944540368810004</v>
          </cell>
          <cell r="I1084">
            <v>2456.4457180916411</v>
          </cell>
          <cell r="J1084" t="str">
            <v>TONS</v>
          </cell>
        </row>
        <row r="1085">
          <cell r="A1085" t="str">
            <v>21181</v>
          </cell>
          <cell r="B1085" t="str">
            <v>21</v>
          </cell>
          <cell r="C1085" t="str">
            <v>181</v>
          </cell>
          <cell r="D1085" t="str">
            <v>Nicholas</v>
          </cell>
          <cell r="E1085" t="str">
            <v>County</v>
          </cell>
          <cell r="F1085" t="str">
            <v>KY</v>
          </cell>
          <cell r="G1085">
            <v>7135</v>
          </cell>
          <cell r="H1085">
            <v>1</v>
          </cell>
          <cell r="I1085">
            <v>708.58056189948888</v>
          </cell>
          <cell r="J1085" t="str">
            <v>TONS</v>
          </cell>
        </row>
        <row r="1086">
          <cell r="A1086" t="str">
            <v>21183</v>
          </cell>
          <cell r="B1086" t="str">
            <v>21</v>
          </cell>
          <cell r="C1086" t="str">
            <v>183</v>
          </cell>
          <cell r="D1086" t="str">
            <v>Ohio</v>
          </cell>
          <cell r="E1086" t="str">
            <v>County</v>
          </cell>
          <cell r="F1086" t="str">
            <v>KY</v>
          </cell>
          <cell r="G1086">
            <v>23842</v>
          </cell>
          <cell r="H1086">
            <v>0.73487962419260133</v>
          </cell>
          <cell r="I1086">
            <v>1740.0196250933348</v>
          </cell>
          <cell r="J1086" t="str">
            <v>TONS</v>
          </cell>
        </row>
        <row r="1087">
          <cell r="A1087" t="str">
            <v>21185</v>
          </cell>
          <cell r="B1087" t="str">
            <v>21</v>
          </cell>
          <cell r="C1087" t="str">
            <v>185</v>
          </cell>
          <cell r="D1087" t="str">
            <v>Oldham</v>
          </cell>
          <cell r="E1087" t="str">
            <v>County</v>
          </cell>
          <cell r="F1087" t="str">
            <v>KY</v>
          </cell>
          <cell r="G1087">
            <v>60316</v>
          </cell>
          <cell r="H1087">
            <v>0.20327939518535712</v>
          </cell>
          <cell r="I1087">
            <v>1217.6462886404533</v>
          </cell>
          <cell r="J1087" t="str">
            <v>TONS</v>
          </cell>
        </row>
        <row r="1088">
          <cell r="A1088" t="str">
            <v>21187</v>
          </cell>
          <cell r="B1088" t="str">
            <v>21</v>
          </cell>
          <cell r="C1088" t="str">
            <v>187</v>
          </cell>
          <cell r="D1088" t="str">
            <v>Owen</v>
          </cell>
          <cell r="E1088" t="str">
            <v>County</v>
          </cell>
          <cell r="F1088" t="str">
            <v>KY</v>
          </cell>
          <cell r="G1088">
            <v>10841</v>
          </cell>
          <cell r="H1088">
            <v>1</v>
          </cell>
          <cell r="I1088">
            <v>1076.625349902223</v>
          </cell>
          <cell r="J1088" t="str">
            <v>TONS</v>
          </cell>
        </row>
        <row r="1089">
          <cell r="A1089" t="str">
            <v>21189</v>
          </cell>
          <cell r="B1089" t="str">
            <v>21</v>
          </cell>
          <cell r="C1089" t="str">
            <v>189</v>
          </cell>
          <cell r="D1089" t="str">
            <v>Owsley</v>
          </cell>
          <cell r="E1089" t="str">
            <v>County</v>
          </cell>
          <cell r="F1089" t="str">
            <v>KY</v>
          </cell>
          <cell r="G1089">
            <v>4755</v>
          </cell>
          <cell r="H1089">
            <v>1</v>
          </cell>
          <cell r="I1089">
            <v>472.2215237325957</v>
          </cell>
          <cell r="J1089" t="str">
            <v>TONS</v>
          </cell>
        </row>
        <row r="1090">
          <cell r="A1090" t="str">
            <v>21191</v>
          </cell>
          <cell r="B1090" t="str">
            <v>21</v>
          </cell>
          <cell r="C1090" t="str">
            <v>191</v>
          </cell>
          <cell r="D1090" t="str">
            <v>Pendleton</v>
          </cell>
          <cell r="E1090" t="str">
            <v>County</v>
          </cell>
          <cell r="F1090" t="str">
            <v>KY</v>
          </cell>
          <cell r="G1090">
            <v>14877</v>
          </cell>
          <cell r="H1090">
            <v>1</v>
          </cell>
          <cell r="I1090">
            <v>1477.4426095835597</v>
          </cell>
          <cell r="J1090" t="str">
            <v>TONS</v>
          </cell>
        </row>
        <row r="1091">
          <cell r="A1091" t="str">
            <v>21193</v>
          </cell>
          <cell r="B1091" t="str">
            <v>21</v>
          </cell>
          <cell r="C1091" t="str">
            <v>193</v>
          </cell>
          <cell r="D1091" t="str">
            <v>Perry</v>
          </cell>
          <cell r="E1091" t="str">
            <v>County</v>
          </cell>
          <cell r="F1091" t="str">
            <v>KY</v>
          </cell>
          <cell r="G1091">
            <v>28712</v>
          </cell>
          <cell r="H1091">
            <v>0.7407355809417665</v>
          </cell>
          <cell r="I1091">
            <v>2112.136144425835</v>
          </cell>
          <cell r="J1091" t="str">
            <v>TONS</v>
          </cell>
        </row>
        <row r="1092">
          <cell r="A1092" t="str">
            <v>21195</v>
          </cell>
          <cell r="B1092" t="str">
            <v>21</v>
          </cell>
          <cell r="C1092" t="str">
            <v>195</v>
          </cell>
          <cell r="D1092" t="str">
            <v>Pike</v>
          </cell>
          <cell r="E1092" t="str">
            <v>County</v>
          </cell>
          <cell r="F1092" t="str">
            <v>KY</v>
          </cell>
          <cell r="G1092">
            <v>65024</v>
          </cell>
          <cell r="H1092">
            <v>0.87798351377952755</v>
          </cell>
          <cell r="I1092">
            <v>5669.6376003982941</v>
          </cell>
          <cell r="J1092" t="str">
            <v>TONS</v>
          </cell>
        </row>
        <row r="1093">
          <cell r="A1093" t="str">
            <v>21197</v>
          </cell>
          <cell r="B1093" t="str">
            <v>21</v>
          </cell>
          <cell r="C1093" t="str">
            <v>197</v>
          </cell>
          <cell r="D1093" t="str">
            <v>Powell</v>
          </cell>
          <cell r="E1093" t="str">
            <v>County</v>
          </cell>
          <cell r="F1093" t="str">
            <v>KY</v>
          </cell>
          <cell r="G1093">
            <v>12613</v>
          </cell>
          <cell r="H1093">
            <v>0.6710536747799889</v>
          </cell>
          <cell r="I1093">
            <v>840.56424329604397</v>
          </cell>
          <cell r="J1093" t="str">
            <v>TONS</v>
          </cell>
        </row>
        <row r="1094">
          <cell r="A1094" t="str">
            <v>21199</v>
          </cell>
          <cell r="B1094" t="str">
            <v>21</v>
          </cell>
          <cell r="C1094" t="str">
            <v>199</v>
          </cell>
          <cell r="D1094" t="str">
            <v>Pulaski</v>
          </cell>
          <cell r="E1094" t="str">
            <v>County</v>
          </cell>
          <cell r="F1094" t="str">
            <v>KY</v>
          </cell>
          <cell r="G1094">
            <v>63063</v>
          </cell>
          <cell r="H1094">
            <v>0.53947639661925373</v>
          </cell>
          <cell r="I1094">
            <v>3378.6432090234775</v>
          </cell>
          <cell r="J1094" t="str">
            <v>TONS</v>
          </cell>
        </row>
        <row r="1095">
          <cell r="A1095" t="str">
            <v>21201</v>
          </cell>
          <cell r="B1095" t="str">
            <v>21</v>
          </cell>
          <cell r="C1095" t="str">
            <v>201</v>
          </cell>
          <cell r="D1095" t="str">
            <v>Robertson</v>
          </cell>
          <cell r="E1095" t="str">
            <v>County</v>
          </cell>
          <cell r="F1095" t="str">
            <v>KY</v>
          </cell>
          <cell r="G1095">
            <v>2282</v>
          </cell>
          <cell r="H1095">
            <v>1</v>
          </cell>
          <cell r="I1095">
            <v>226.62660718355065</v>
          </cell>
          <cell r="J1095" t="str">
            <v>TONS</v>
          </cell>
        </row>
        <row r="1096">
          <cell r="A1096" t="str">
            <v>21203</v>
          </cell>
          <cell r="B1096" t="str">
            <v>21</v>
          </cell>
          <cell r="C1096" t="str">
            <v>203</v>
          </cell>
          <cell r="D1096" t="str">
            <v>Rockcastle</v>
          </cell>
          <cell r="E1096" t="str">
            <v>County</v>
          </cell>
          <cell r="F1096" t="str">
            <v>KY</v>
          </cell>
          <cell r="G1096">
            <v>17056</v>
          </cell>
          <cell r="H1096">
            <v>0.8371833958724203</v>
          </cell>
          <cell r="I1096">
            <v>1418.0549184811216</v>
          </cell>
          <cell r="J1096" t="str">
            <v>TONS</v>
          </cell>
        </row>
        <row r="1097">
          <cell r="A1097" t="str">
            <v>21205</v>
          </cell>
          <cell r="B1097" t="str">
            <v>21</v>
          </cell>
          <cell r="C1097" t="str">
            <v>205</v>
          </cell>
          <cell r="D1097" t="str">
            <v>Rowan</v>
          </cell>
          <cell r="E1097" t="str">
            <v>County</v>
          </cell>
          <cell r="F1097" t="str">
            <v>KY</v>
          </cell>
          <cell r="G1097">
            <v>23333</v>
          </cell>
          <cell r="H1097">
            <v>0.6879098272832469</v>
          </cell>
          <cell r="I1097">
            <v>1594.0331603431953</v>
          </cell>
          <cell r="J1097" t="str">
            <v>TONS</v>
          </cell>
        </row>
        <row r="1098">
          <cell r="A1098" t="str">
            <v>21207</v>
          </cell>
          <cell r="B1098" t="str">
            <v>21</v>
          </cell>
          <cell r="C1098" t="str">
            <v>207</v>
          </cell>
          <cell r="D1098" t="str">
            <v>Russell</v>
          </cell>
          <cell r="E1098" t="str">
            <v>County</v>
          </cell>
          <cell r="F1098" t="str">
            <v>KY</v>
          </cell>
          <cell r="G1098">
            <v>17565</v>
          </cell>
          <cell r="H1098">
            <v>1</v>
          </cell>
          <cell r="I1098">
            <v>1744.3892879838156</v>
          </cell>
          <cell r="J1098" t="str">
            <v>TONS</v>
          </cell>
        </row>
        <row r="1099">
          <cell r="A1099" t="str">
            <v>21209</v>
          </cell>
          <cell r="B1099" t="str">
            <v>21</v>
          </cell>
          <cell r="C1099" t="str">
            <v>209</v>
          </cell>
          <cell r="D1099" t="str">
            <v>Scott</v>
          </cell>
          <cell r="E1099" t="str">
            <v>County</v>
          </cell>
          <cell r="F1099" t="str">
            <v>KY</v>
          </cell>
          <cell r="G1099">
            <v>47173</v>
          </cell>
          <cell r="H1099">
            <v>0.32463485468382336</v>
          </cell>
          <cell r="I1099">
            <v>1520.8413069276487</v>
          </cell>
          <cell r="J1099" t="str">
            <v>TONS</v>
          </cell>
        </row>
        <row r="1100">
          <cell r="A1100" t="str">
            <v>21211</v>
          </cell>
          <cell r="B1100" t="str">
            <v>21</v>
          </cell>
          <cell r="C1100" t="str">
            <v>211</v>
          </cell>
          <cell r="D1100" t="str">
            <v>Shelby</v>
          </cell>
          <cell r="E1100" t="str">
            <v>County</v>
          </cell>
          <cell r="F1100" t="str">
            <v>KY</v>
          </cell>
          <cell r="G1100">
            <v>42074</v>
          </cell>
          <cell r="H1100">
            <v>0.47007653182487996</v>
          </cell>
          <cell r="I1100">
            <v>1964.1634692709306</v>
          </cell>
          <cell r="J1100" t="str">
            <v>TONS</v>
          </cell>
        </row>
        <row r="1101">
          <cell r="A1101" t="str">
            <v>21213</v>
          </cell>
          <cell r="B1101" t="str">
            <v>21</v>
          </cell>
          <cell r="C1101" t="str">
            <v>213</v>
          </cell>
          <cell r="D1101" t="str">
            <v>Simpson</v>
          </cell>
          <cell r="E1101" t="str">
            <v>County</v>
          </cell>
          <cell r="F1101" t="str">
            <v>KY</v>
          </cell>
          <cell r="G1101">
            <v>17327</v>
          </cell>
          <cell r="H1101">
            <v>0.4521844520113118</v>
          </cell>
          <cell r="I1101">
            <v>778.09792606622227</v>
          </cell>
          <cell r="J1101" t="str">
            <v>TONS</v>
          </cell>
        </row>
        <row r="1102">
          <cell r="A1102" t="str">
            <v>21215</v>
          </cell>
          <cell r="B1102" t="str">
            <v>21</v>
          </cell>
          <cell r="C1102" t="str">
            <v>215</v>
          </cell>
          <cell r="D1102" t="str">
            <v>Spencer</v>
          </cell>
          <cell r="E1102" t="str">
            <v>County</v>
          </cell>
          <cell r="F1102" t="str">
            <v>KY</v>
          </cell>
          <cell r="G1102">
            <v>17061</v>
          </cell>
          <cell r="H1102">
            <v>1</v>
          </cell>
          <cell r="I1102">
            <v>1694.3367857837677</v>
          </cell>
          <cell r="J1102" t="str">
            <v>TONS</v>
          </cell>
        </row>
        <row r="1103">
          <cell r="A1103" t="str">
            <v>21217</v>
          </cell>
          <cell r="B1103" t="str">
            <v>21</v>
          </cell>
          <cell r="C1103" t="str">
            <v>217</v>
          </cell>
          <cell r="D1103" t="str">
            <v>Taylor</v>
          </cell>
          <cell r="E1103" t="str">
            <v>County</v>
          </cell>
          <cell r="F1103" t="str">
            <v>KY</v>
          </cell>
          <cell r="G1103">
            <v>24512</v>
          </cell>
          <cell r="H1103">
            <v>0.52190763707571797</v>
          </cell>
          <cell r="I1103">
            <v>1270.4794854071704</v>
          </cell>
          <cell r="J1103" t="str">
            <v>TONS</v>
          </cell>
        </row>
        <row r="1104">
          <cell r="A1104" t="str">
            <v>21219</v>
          </cell>
          <cell r="B1104" t="str">
            <v>21</v>
          </cell>
          <cell r="C1104" t="str">
            <v>219</v>
          </cell>
          <cell r="D1104" t="str">
            <v>Todd</v>
          </cell>
          <cell r="E1104" t="str">
            <v>County</v>
          </cell>
          <cell r="F1104" t="str">
            <v>KY</v>
          </cell>
          <cell r="G1104">
            <v>12460</v>
          </cell>
          <cell r="H1104">
            <v>1</v>
          </cell>
          <cell r="I1104">
            <v>1237.4090821678531</v>
          </cell>
          <cell r="J1104" t="str">
            <v>TONS</v>
          </cell>
        </row>
        <row r="1105">
          <cell r="A1105" t="str">
            <v>21221</v>
          </cell>
          <cell r="B1105" t="str">
            <v>21</v>
          </cell>
          <cell r="C1105" t="str">
            <v>221</v>
          </cell>
          <cell r="D1105" t="str">
            <v>Trigg</v>
          </cell>
          <cell r="E1105" t="str">
            <v>County</v>
          </cell>
          <cell r="F1105" t="str">
            <v>KY</v>
          </cell>
          <cell r="G1105">
            <v>14339</v>
          </cell>
          <cell r="H1105">
            <v>0.79356998395982981</v>
          </cell>
          <cell r="I1105">
            <v>1130.0544097903692</v>
          </cell>
          <cell r="J1105" t="str">
            <v>TONS</v>
          </cell>
        </row>
        <row r="1106">
          <cell r="A1106" t="str">
            <v>21223</v>
          </cell>
          <cell r="B1106" t="str">
            <v>21</v>
          </cell>
          <cell r="C1106" t="str">
            <v>223</v>
          </cell>
          <cell r="D1106" t="str">
            <v>Trimble</v>
          </cell>
          <cell r="E1106" t="str">
            <v>County</v>
          </cell>
          <cell r="F1106" t="str">
            <v>KY</v>
          </cell>
          <cell r="G1106">
            <v>8809</v>
          </cell>
          <cell r="H1106">
            <v>0.94698603700760586</v>
          </cell>
          <cell r="I1106">
            <v>828.44835982698487</v>
          </cell>
          <cell r="J1106" t="str">
            <v>TONS</v>
          </cell>
        </row>
        <row r="1107">
          <cell r="A1107" t="str">
            <v>21225</v>
          </cell>
          <cell r="B1107" t="str">
            <v>21</v>
          </cell>
          <cell r="C1107" t="str">
            <v>225</v>
          </cell>
          <cell r="D1107" t="str">
            <v>Union</v>
          </cell>
          <cell r="E1107" t="str">
            <v>County</v>
          </cell>
          <cell r="F1107" t="str">
            <v>KY</v>
          </cell>
          <cell r="G1107">
            <v>15007</v>
          </cell>
          <cell r="H1107">
            <v>0.652828679949357</v>
          </cell>
          <cell r="I1107">
            <v>972.94516677355205</v>
          </cell>
          <cell r="J1107" t="str">
            <v>TONS</v>
          </cell>
        </row>
        <row r="1108">
          <cell r="A1108" t="str">
            <v>21227</v>
          </cell>
          <cell r="B1108" t="str">
            <v>21</v>
          </cell>
          <cell r="C1108" t="str">
            <v>227</v>
          </cell>
          <cell r="D1108" t="str">
            <v>Warren</v>
          </cell>
          <cell r="E1108" t="str">
            <v>County</v>
          </cell>
          <cell r="F1108" t="str">
            <v>KY</v>
          </cell>
          <cell r="G1108">
            <v>113792</v>
          </cell>
          <cell r="H1108">
            <v>0.31184969066366702</v>
          </cell>
          <cell r="I1108">
            <v>3524.1331211724269</v>
          </cell>
          <cell r="J1108" t="str">
            <v>TONS</v>
          </cell>
        </row>
        <row r="1109">
          <cell r="A1109" t="str">
            <v>21229</v>
          </cell>
          <cell r="B1109" t="str">
            <v>21</v>
          </cell>
          <cell r="C1109" t="str">
            <v>229</v>
          </cell>
          <cell r="D1109" t="str">
            <v>Washington</v>
          </cell>
          <cell r="E1109" t="str">
            <v>County</v>
          </cell>
          <cell r="F1109" t="str">
            <v>KY</v>
          </cell>
          <cell r="G1109">
            <v>11717</v>
          </cell>
          <cell r="H1109">
            <v>1</v>
          </cell>
          <cell r="I1109">
            <v>1163.6213656308776</v>
          </cell>
          <cell r="J1109" t="str">
            <v>TONS</v>
          </cell>
        </row>
        <row r="1110">
          <cell r="A1110" t="str">
            <v>21231</v>
          </cell>
          <cell r="B1110" t="str">
            <v>21</v>
          </cell>
          <cell r="C1110" t="str">
            <v>231</v>
          </cell>
          <cell r="D1110" t="str">
            <v>Wayne</v>
          </cell>
          <cell r="E1110" t="str">
            <v>County</v>
          </cell>
          <cell r="F1110" t="str">
            <v>KY</v>
          </cell>
          <cell r="G1110">
            <v>20813</v>
          </cell>
          <cell r="H1110">
            <v>0.67731706145197712</v>
          </cell>
          <cell r="I1110">
            <v>1399.9804037977708</v>
          </cell>
          <cell r="J1110" t="str">
            <v>TONS</v>
          </cell>
        </row>
        <row r="1111">
          <cell r="A1111" t="str">
            <v>21233</v>
          </cell>
          <cell r="B1111" t="str">
            <v>21</v>
          </cell>
          <cell r="C1111" t="str">
            <v>233</v>
          </cell>
          <cell r="D1111" t="str">
            <v>Webster</v>
          </cell>
          <cell r="E1111" t="str">
            <v>County</v>
          </cell>
          <cell r="F1111" t="str">
            <v>KY</v>
          </cell>
          <cell r="G1111">
            <v>13621</v>
          </cell>
          <cell r="H1111">
            <v>1</v>
          </cell>
          <cell r="I1111">
            <v>1352.7085961643925</v>
          </cell>
          <cell r="J1111" t="str">
            <v>TONS</v>
          </cell>
        </row>
        <row r="1112">
          <cell r="A1112" t="str">
            <v>21235</v>
          </cell>
          <cell r="B1112" t="str">
            <v>21</v>
          </cell>
          <cell r="C1112" t="str">
            <v>235</v>
          </cell>
          <cell r="D1112" t="str">
            <v>Whitley</v>
          </cell>
          <cell r="E1112" t="str">
            <v>County</v>
          </cell>
          <cell r="F1112" t="str">
            <v>KY</v>
          </cell>
          <cell r="G1112">
            <v>35637</v>
          </cell>
          <cell r="H1112">
            <v>0.65156999747453492</v>
          </cell>
          <cell r="I1112">
            <v>2305.9902799307824</v>
          </cell>
          <cell r="J1112" t="str">
            <v>TONS</v>
          </cell>
        </row>
        <row r="1113">
          <cell r="A1113" t="str">
            <v>21237</v>
          </cell>
          <cell r="B1113" t="str">
            <v>21</v>
          </cell>
          <cell r="C1113" t="str">
            <v>237</v>
          </cell>
          <cell r="D1113" t="str">
            <v>Wolfe</v>
          </cell>
          <cell r="E1113" t="str">
            <v>County</v>
          </cell>
          <cell r="F1113" t="str">
            <v>KY</v>
          </cell>
          <cell r="G1113">
            <v>7355</v>
          </cell>
          <cell r="H1113">
            <v>1</v>
          </cell>
          <cell r="I1113">
            <v>730.42887635189084</v>
          </cell>
          <cell r="J1113" t="str">
            <v>TONS</v>
          </cell>
        </row>
        <row r="1114">
          <cell r="A1114" t="str">
            <v>21239</v>
          </cell>
          <cell r="B1114" t="str">
            <v>21</v>
          </cell>
          <cell r="C1114" t="str">
            <v>239</v>
          </cell>
          <cell r="D1114" t="str">
            <v>Woodford</v>
          </cell>
          <cell r="E1114" t="str">
            <v>County</v>
          </cell>
          <cell r="F1114" t="str">
            <v>KY</v>
          </cell>
          <cell r="G1114">
            <v>24939</v>
          </cell>
          <cell r="H1114">
            <v>0.36156221179678416</v>
          </cell>
          <cell r="I1114">
            <v>895.48296098776336</v>
          </cell>
          <cell r="J1114" t="str">
            <v>TONS</v>
          </cell>
        </row>
        <row r="1115">
          <cell r="A1115" t="str">
            <v>22001</v>
          </cell>
          <cell r="B1115" t="str">
            <v>22</v>
          </cell>
          <cell r="C1115" t="str">
            <v>001</v>
          </cell>
          <cell r="D1115" t="str">
            <v>Acadia</v>
          </cell>
          <cell r="E1115" t="str">
            <v>Parish</v>
          </cell>
          <cell r="F1115" t="str">
            <v>LA</v>
          </cell>
          <cell r="G1115">
            <v>61773</v>
          </cell>
          <cell r="H1115">
            <v>0.51698962329820475</v>
          </cell>
          <cell r="I1115">
            <v>3171.580774326851</v>
          </cell>
          <cell r="J1115" t="str">
            <v>TONS</v>
          </cell>
        </row>
        <row r="1116">
          <cell r="A1116" t="str">
            <v>22003</v>
          </cell>
          <cell r="B1116" t="str">
            <v>22</v>
          </cell>
          <cell r="C1116" t="str">
            <v>003</v>
          </cell>
          <cell r="D1116" t="str">
            <v>Allen</v>
          </cell>
          <cell r="E1116" t="str">
            <v>Parish</v>
          </cell>
          <cell r="F1116" t="str">
            <v>LA</v>
          </cell>
          <cell r="G1116">
            <v>25764</v>
          </cell>
          <cell r="H1116">
            <v>0.69422449930135077</v>
          </cell>
          <cell r="I1116">
            <v>1776.2679649802747</v>
          </cell>
          <cell r="J1116" t="str">
            <v>TONS</v>
          </cell>
        </row>
        <row r="1117">
          <cell r="A1117" t="str">
            <v>22005</v>
          </cell>
          <cell r="B1117" t="str">
            <v>22</v>
          </cell>
          <cell r="C1117" t="str">
            <v>005</v>
          </cell>
          <cell r="D1117" t="str">
            <v>Ascension</v>
          </cell>
          <cell r="E1117" t="str">
            <v>Parish</v>
          </cell>
          <cell r="F1117" t="str">
            <v>LA</v>
          </cell>
          <cell r="G1117">
            <v>107215</v>
          </cell>
          <cell r="H1117">
            <v>0.13216434267593155</v>
          </cell>
          <cell r="I1117">
            <v>0</v>
          </cell>
          <cell r="J1117" t="str">
            <v>TONS</v>
          </cell>
        </row>
        <row r="1118">
          <cell r="A1118" t="str">
            <v>22007</v>
          </cell>
          <cell r="B1118" t="str">
            <v>22</v>
          </cell>
          <cell r="C1118" t="str">
            <v>007</v>
          </cell>
          <cell r="D1118" t="str">
            <v>Assumption</v>
          </cell>
          <cell r="E1118" t="str">
            <v>Parish</v>
          </cell>
          <cell r="F1118" t="str">
            <v>LA</v>
          </cell>
          <cell r="G1118">
            <v>23421</v>
          </cell>
          <cell r="H1118">
            <v>0.44993808974851629</v>
          </cell>
          <cell r="I1118">
            <v>1046.5342622700512</v>
          </cell>
          <cell r="J1118" t="str">
            <v>TONS</v>
          </cell>
        </row>
        <row r="1119">
          <cell r="A1119" t="str">
            <v>22009</v>
          </cell>
          <cell r="B1119" t="str">
            <v>22</v>
          </cell>
          <cell r="C1119" t="str">
            <v>009</v>
          </cell>
          <cell r="D1119" t="str">
            <v>Avoyelles</v>
          </cell>
          <cell r="E1119" t="str">
            <v>Parish</v>
          </cell>
          <cell r="F1119" t="str">
            <v>LA</v>
          </cell>
          <cell r="G1119">
            <v>42073</v>
          </cell>
          <cell r="H1119">
            <v>0.63781997955933734</v>
          </cell>
          <cell r="I1119">
            <v>2664.9978105918412</v>
          </cell>
          <cell r="J1119" t="str">
            <v>TONS</v>
          </cell>
        </row>
        <row r="1120">
          <cell r="A1120" t="str">
            <v>22011</v>
          </cell>
          <cell r="B1120" t="str">
            <v>22</v>
          </cell>
          <cell r="C1120" t="str">
            <v>011</v>
          </cell>
          <cell r="D1120" t="str">
            <v>Beauregard</v>
          </cell>
          <cell r="E1120" t="str">
            <v>Parish</v>
          </cell>
          <cell r="F1120" t="str">
            <v>LA</v>
          </cell>
          <cell r="G1120">
            <v>35654</v>
          </cell>
          <cell r="H1120">
            <v>0.66494642957311945</v>
          </cell>
          <cell r="I1120">
            <v>2354.4538138070197</v>
          </cell>
          <cell r="J1120" t="str">
            <v>TONS</v>
          </cell>
        </row>
        <row r="1121">
          <cell r="A1121" t="str">
            <v>22013</v>
          </cell>
          <cell r="B1121" t="str">
            <v>22</v>
          </cell>
          <cell r="C1121" t="str">
            <v>013</v>
          </cell>
          <cell r="D1121" t="str">
            <v>Bienville</v>
          </cell>
          <cell r="E1121" t="str">
            <v>Parish</v>
          </cell>
          <cell r="F1121" t="str">
            <v>LA</v>
          </cell>
          <cell r="G1121">
            <v>14353</v>
          </cell>
          <cell r="H1121">
            <v>0.79836967881279175</v>
          </cell>
          <cell r="I1121">
            <v>1137.9992514094245</v>
          </cell>
          <cell r="J1121" t="str">
            <v>TONS</v>
          </cell>
        </row>
        <row r="1122">
          <cell r="A1122" t="str">
            <v>22015</v>
          </cell>
          <cell r="B1122" t="str">
            <v>22</v>
          </cell>
          <cell r="C1122" t="str">
            <v>015</v>
          </cell>
          <cell r="D1122" t="str">
            <v>Bossier</v>
          </cell>
          <cell r="E1122" t="str">
            <v>Parish</v>
          </cell>
          <cell r="F1122" t="str">
            <v>LA</v>
          </cell>
          <cell r="G1122">
            <v>116979</v>
          </cell>
          <cell r="H1122">
            <v>0.24341975910206107</v>
          </cell>
          <cell r="I1122">
            <v>2827.8670637824735</v>
          </cell>
          <cell r="J1122" t="str">
            <v>TONS</v>
          </cell>
        </row>
        <row r="1123">
          <cell r="A1123" t="str">
            <v>22017</v>
          </cell>
          <cell r="B1123" t="str">
            <v>22</v>
          </cell>
          <cell r="C1123" t="str">
            <v>017</v>
          </cell>
          <cell r="D1123" t="str">
            <v>Caddo</v>
          </cell>
          <cell r="E1123" t="str">
            <v>Parish</v>
          </cell>
          <cell r="F1123" t="str">
            <v>LA</v>
          </cell>
          <cell r="G1123">
            <v>254969</v>
          </cell>
          <cell r="H1123">
            <v>0.14435088187191383</v>
          </cell>
          <cell r="I1123">
            <v>0</v>
          </cell>
          <cell r="J1123" t="str">
            <v>TONS</v>
          </cell>
        </row>
        <row r="1124">
          <cell r="A1124" t="str">
            <v>22019</v>
          </cell>
          <cell r="B1124" t="str">
            <v>22</v>
          </cell>
          <cell r="C1124" t="str">
            <v>019</v>
          </cell>
          <cell r="D1124" t="str">
            <v>Calcasieu</v>
          </cell>
          <cell r="E1124" t="str">
            <v>Parish</v>
          </cell>
          <cell r="F1124" t="str">
            <v>LA</v>
          </cell>
          <cell r="G1124">
            <v>192768</v>
          </cell>
          <cell r="H1124">
            <v>0.20500290504648075</v>
          </cell>
          <cell r="I1124">
            <v>3924.5531387728111</v>
          </cell>
          <cell r="J1124" t="str">
            <v>TONS</v>
          </cell>
        </row>
        <row r="1125">
          <cell r="A1125" t="str">
            <v>22021</v>
          </cell>
          <cell r="B1125" t="str">
            <v>22</v>
          </cell>
          <cell r="C1125" t="str">
            <v>021</v>
          </cell>
          <cell r="D1125" t="str">
            <v>Caldwell</v>
          </cell>
          <cell r="E1125" t="str">
            <v>Parish</v>
          </cell>
          <cell r="F1125" t="str">
            <v>LA</v>
          </cell>
          <cell r="G1125">
            <v>10132</v>
          </cell>
          <cell r="H1125">
            <v>1</v>
          </cell>
          <cell r="I1125">
            <v>1006.2141910533459</v>
          </cell>
          <cell r="J1125" t="str">
            <v>TONS</v>
          </cell>
        </row>
        <row r="1126">
          <cell r="A1126" t="str">
            <v>22023</v>
          </cell>
          <cell r="B1126" t="str">
            <v>22</v>
          </cell>
          <cell r="C1126" t="str">
            <v>023</v>
          </cell>
          <cell r="D1126" t="str">
            <v>Cameron</v>
          </cell>
          <cell r="E1126" t="str">
            <v>Parish</v>
          </cell>
          <cell r="F1126" t="str">
            <v>LA</v>
          </cell>
          <cell r="G1126">
            <v>6839</v>
          </cell>
          <cell r="H1126">
            <v>1</v>
          </cell>
          <cell r="I1126">
            <v>679.18464790898463</v>
          </cell>
          <cell r="J1126" t="str">
            <v>TONS</v>
          </cell>
        </row>
        <row r="1127">
          <cell r="A1127" t="str">
            <v>22025</v>
          </cell>
          <cell r="B1127" t="str">
            <v>22</v>
          </cell>
          <cell r="C1127" t="str">
            <v>025</v>
          </cell>
          <cell r="D1127" t="str">
            <v>Catahoula</v>
          </cell>
          <cell r="E1127" t="str">
            <v>Parish</v>
          </cell>
          <cell r="F1127" t="str">
            <v>LA</v>
          </cell>
          <cell r="G1127">
            <v>10407</v>
          </cell>
          <cell r="H1127">
            <v>1</v>
          </cell>
          <cell r="I1127">
            <v>1033.5245841188485</v>
          </cell>
          <cell r="J1127" t="str">
            <v>TONS</v>
          </cell>
        </row>
        <row r="1128">
          <cell r="A1128" t="str">
            <v>22027</v>
          </cell>
          <cell r="B1128" t="str">
            <v>22</v>
          </cell>
          <cell r="C1128" t="str">
            <v>027</v>
          </cell>
          <cell r="D1128" t="str">
            <v>Claiborne</v>
          </cell>
          <cell r="E1128" t="str">
            <v>Parish</v>
          </cell>
          <cell r="F1128" t="str">
            <v>LA</v>
          </cell>
          <cell r="G1128">
            <v>17195</v>
          </cell>
          <cell r="H1128">
            <v>0.82355335853445766</v>
          </cell>
          <cell r="I1128">
            <v>1406.3362770930153</v>
          </cell>
          <cell r="J1128" t="str">
            <v>TONS</v>
          </cell>
        </row>
        <row r="1129">
          <cell r="A1129" t="str">
            <v>22029</v>
          </cell>
          <cell r="B1129" t="str">
            <v>22</v>
          </cell>
          <cell r="C1129" t="str">
            <v>029</v>
          </cell>
          <cell r="D1129" t="str">
            <v>Concordia</v>
          </cell>
          <cell r="E1129" t="str">
            <v>Parish</v>
          </cell>
          <cell r="F1129" t="str">
            <v>LA</v>
          </cell>
          <cell r="G1129">
            <v>20822</v>
          </cell>
          <cell r="H1129">
            <v>0.33454999519738737</v>
          </cell>
          <cell r="I1129">
            <v>691.7970839792348</v>
          </cell>
          <cell r="J1129" t="str">
            <v>TONS</v>
          </cell>
        </row>
        <row r="1130">
          <cell r="A1130" t="str">
            <v>22031</v>
          </cell>
          <cell r="B1130" t="str">
            <v>22</v>
          </cell>
          <cell r="C1130" t="str">
            <v>031</v>
          </cell>
          <cell r="D1130" t="str">
            <v>De Soto</v>
          </cell>
          <cell r="E1130" t="str">
            <v>Parish</v>
          </cell>
          <cell r="F1130" t="str">
            <v>LA</v>
          </cell>
          <cell r="G1130">
            <v>26656</v>
          </cell>
          <cell r="H1130">
            <v>0.77262154861944776</v>
          </cell>
          <cell r="I1130">
            <v>2045.3001643055325</v>
          </cell>
          <cell r="J1130" t="str">
            <v>TONS</v>
          </cell>
        </row>
        <row r="1131">
          <cell r="A1131" t="str">
            <v>22033</v>
          </cell>
          <cell r="B1131" t="str">
            <v>22</v>
          </cell>
          <cell r="C1131" t="str">
            <v>033</v>
          </cell>
          <cell r="D1131" t="str">
            <v>East Baton Rouge</v>
          </cell>
          <cell r="E1131" t="str">
            <v>Parish</v>
          </cell>
          <cell r="F1131" t="str">
            <v>LA</v>
          </cell>
          <cell r="G1131">
            <v>440171</v>
          </cell>
          <cell r="H1131">
            <v>6.8759641139466254E-2</v>
          </cell>
          <cell r="I1131">
            <v>0</v>
          </cell>
          <cell r="J1131" t="str">
            <v>TONS</v>
          </cell>
        </row>
        <row r="1132">
          <cell r="A1132" t="str">
            <v>22035</v>
          </cell>
          <cell r="B1132" t="str">
            <v>22</v>
          </cell>
          <cell r="C1132" t="str">
            <v>035</v>
          </cell>
          <cell r="D1132" t="str">
            <v>East Carroll</v>
          </cell>
          <cell r="E1132" t="str">
            <v>Parish</v>
          </cell>
          <cell r="F1132" t="str">
            <v>LA</v>
          </cell>
          <cell r="G1132">
            <v>7759</v>
          </cell>
          <cell r="H1132">
            <v>0.34579198350302875</v>
          </cell>
          <cell r="I1132">
            <v>266.45012579906501</v>
          </cell>
          <cell r="J1132" t="str">
            <v>TONS</v>
          </cell>
        </row>
        <row r="1133">
          <cell r="A1133" t="str">
            <v>22037</v>
          </cell>
          <cell r="B1133" t="str">
            <v>22</v>
          </cell>
          <cell r="C1133" t="str">
            <v>037</v>
          </cell>
          <cell r="D1133" t="str">
            <v>East Feliciana</v>
          </cell>
          <cell r="E1133" t="str">
            <v>Parish</v>
          </cell>
          <cell r="F1133" t="str">
            <v>LA</v>
          </cell>
          <cell r="G1133">
            <v>20267</v>
          </cell>
          <cell r="H1133">
            <v>1</v>
          </cell>
          <cell r="I1133">
            <v>2012.7263136674062</v>
          </cell>
          <cell r="J1133" t="str">
            <v>TONS</v>
          </cell>
        </row>
        <row r="1134">
          <cell r="A1134" t="str">
            <v>22039</v>
          </cell>
          <cell r="B1134" t="str">
            <v>22</v>
          </cell>
          <cell r="C1134" t="str">
            <v>039</v>
          </cell>
          <cell r="D1134" t="str">
            <v>Evangeline</v>
          </cell>
          <cell r="E1134" t="str">
            <v>Parish</v>
          </cell>
          <cell r="F1134" t="str">
            <v>LA</v>
          </cell>
          <cell r="G1134">
            <v>33984</v>
          </cell>
          <cell r="H1134">
            <v>0.61093455743879477</v>
          </cell>
          <cell r="I1134">
            <v>2061.8850211853105</v>
          </cell>
          <cell r="J1134" t="str">
            <v>TONS</v>
          </cell>
        </row>
        <row r="1135">
          <cell r="A1135" t="str">
            <v>22041</v>
          </cell>
          <cell r="B1135" t="str">
            <v>22</v>
          </cell>
          <cell r="C1135" t="str">
            <v>041</v>
          </cell>
          <cell r="D1135" t="str">
            <v>Franklin</v>
          </cell>
          <cell r="E1135" t="str">
            <v>Parish</v>
          </cell>
          <cell r="F1135" t="str">
            <v>LA</v>
          </cell>
          <cell r="G1135">
            <v>20767</v>
          </cell>
          <cell r="H1135">
            <v>0.74185005056098619</v>
          </cell>
          <cell r="I1135">
            <v>1529.9778747895623</v>
          </cell>
          <cell r="J1135" t="str">
            <v>TONS</v>
          </cell>
        </row>
        <row r="1136">
          <cell r="A1136" t="str">
            <v>22043</v>
          </cell>
          <cell r="B1136" t="str">
            <v>22</v>
          </cell>
          <cell r="C1136" t="str">
            <v>043</v>
          </cell>
          <cell r="D1136" t="str">
            <v>Grant</v>
          </cell>
          <cell r="E1136" t="str">
            <v>Parish</v>
          </cell>
          <cell r="F1136" t="str">
            <v>LA</v>
          </cell>
          <cell r="G1136">
            <v>22309</v>
          </cell>
          <cell r="H1136">
            <v>0.85593258326236044</v>
          </cell>
          <cell r="I1136">
            <v>1896.3343839482468</v>
          </cell>
          <cell r="J1136" t="str">
            <v>TONS</v>
          </cell>
        </row>
        <row r="1137">
          <cell r="A1137" t="str">
            <v>22045</v>
          </cell>
          <cell r="B1137" t="str">
            <v>22</v>
          </cell>
          <cell r="C1137" t="str">
            <v>045</v>
          </cell>
          <cell r="D1137" t="str">
            <v>Iberia</v>
          </cell>
          <cell r="E1137" t="str">
            <v>Parish</v>
          </cell>
          <cell r="F1137" t="str">
            <v>LA</v>
          </cell>
          <cell r="G1137">
            <v>73240</v>
          </cell>
          <cell r="H1137">
            <v>0.28136264336428179</v>
          </cell>
          <cell r="I1137">
            <v>2046.491890548391</v>
          </cell>
          <cell r="J1137" t="str">
            <v>TONS</v>
          </cell>
        </row>
        <row r="1138">
          <cell r="A1138" t="str">
            <v>22047</v>
          </cell>
          <cell r="B1138" t="str">
            <v>22</v>
          </cell>
          <cell r="C1138" t="str">
            <v>047</v>
          </cell>
          <cell r="D1138" t="str">
            <v>Iberville</v>
          </cell>
          <cell r="E1138" t="str">
            <v>Parish</v>
          </cell>
          <cell r="F1138" t="str">
            <v>LA</v>
          </cell>
          <cell r="G1138">
            <v>33387</v>
          </cell>
          <cell r="H1138">
            <v>0.59214664390331562</v>
          </cell>
          <cell r="I1138">
            <v>1963.3689851090255</v>
          </cell>
          <cell r="J1138" t="str">
            <v>TONS</v>
          </cell>
        </row>
        <row r="1139">
          <cell r="A1139" t="str">
            <v>22049</v>
          </cell>
          <cell r="B1139" t="str">
            <v>22</v>
          </cell>
          <cell r="C1139" t="str">
            <v>049</v>
          </cell>
          <cell r="D1139" t="str">
            <v>Jackson</v>
          </cell>
          <cell r="E1139" t="str">
            <v>Parish</v>
          </cell>
          <cell r="F1139" t="str">
            <v>LA</v>
          </cell>
          <cell r="G1139">
            <v>16274</v>
          </cell>
          <cell r="H1139">
            <v>0.65533980582524276</v>
          </cell>
          <cell r="I1139">
            <v>1059.1466983403011</v>
          </cell>
          <cell r="J1139" t="str">
            <v>TONS</v>
          </cell>
        </row>
        <row r="1140">
          <cell r="A1140" t="str">
            <v>22051</v>
          </cell>
          <cell r="B1140" t="str">
            <v>22</v>
          </cell>
          <cell r="C1140" t="str">
            <v>051</v>
          </cell>
          <cell r="D1140" t="str">
            <v>Jefferson</v>
          </cell>
          <cell r="E1140" t="str">
            <v>Parish</v>
          </cell>
          <cell r="F1140" t="str">
            <v>LA</v>
          </cell>
          <cell r="G1140">
            <v>432552</v>
          </cell>
          <cell r="H1140">
            <v>1.1425215927795964E-2</v>
          </cell>
          <cell r="I1140">
            <v>0</v>
          </cell>
          <cell r="J1140" t="str">
            <v>TONS</v>
          </cell>
        </row>
        <row r="1141">
          <cell r="A1141" t="str">
            <v>22053</v>
          </cell>
          <cell r="B1141" t="str">
            <v>22</v>
          </cell>
          <cell r="C1141" t="str">
            <v>053</v>
          </cell>
          <cell r="D1141" t="str">
            <v>Jefferson Davis</v>
          </cell>
          <cell r="E1141" t="str">
            <v>Parish</v>
          </cell>
          <cell r="F1141" t="str">
            <v>LA</v>
          </cell>
          <cell r="G1141">
            <v>31594</v>
          </cell>
          <cell r="H1141">
            <v>0.50699499905045264</v>
          </cell>
          <cell r="I1141">
            <v>1590.7559131753351</v>
          </cell>
          <cell r="J1141" t="str">
            <v>TONS</v>
          </cell>
        </row>
        <row r="1142">
          <cell r="A1142" t="str">
            <v>22055</v>
          </cell>
          <cell r="B1142" t="str">
            <v>22</v>
          </cell>
          <cell r="C1142" t="str">
            <v>055</v>
          </cell>
          <cell r="D1142" t="str">
            <v>Lafayette</v>
          </cell>
          <cell r="E1142" t="str">
            <v>Parish</v>
          </cell>
          <cell r="F1142" t="str">
            <v>LA</v>
          </cell>
          <cell r="G1142">
            <v>221578</v>
          </cell>
          <cell r="H1142">
            <v>8.3185153760752417E-2</v>
          </cell>
          <cell r="I1142">
            <v>0</v>
          </cell>
          <cell r="J1142" t="str">
            <v>TONS</v>
          </cell>
        </row>
        <row r="1143">
          <cell r="A1143" t="str">
            <v>22057</v>
          </cell>
          <cell r="B1143" t="str">
            <v>22</v>
          </cell>
          <cell r="C1143" t="str">
            <v>057</v>
          </cell>
          <cell r="D1143" t="str">
            <v>Lafourche</v>
          </cell>
          <cell r="E1143" t="str">
            <v>Parish</v>
          </cell>
          <cell r="F1143" t="str">
            <v>LA</v>
          </cell>
          <cell r="G1143">
            <v>96318</v>
          </cell>
          <cell r="H1143">
            <v>0.24216657322618826</v>
          </cell>
          <cell r="I1143">
            <v>2316.4178845557926</v>
          </cell>
          <cell r="J1143" t="str">
            <v>TONS</v>
          </cell>
        </row>
        <row r="1144">
          <cell r="A1144" t="str">
            <v>22059</v>
          </cell>
          <cell r="B1144" t="str">
            <v>22</v>
          </cell>
          <cell r="C1144" t="str">
            <v>059</v>
          </cell>
          <cell r="D1144" t="str">
            <v>La Salle</v>
          </cell>
          <cell r="E1144" t="str">
            <v>Parish</v>
          </cell>
          <cell r="F1144" t="str">
            <v>LA</v>
          </cell>
          <cell r="G1144">
            <v>14890</v>
          </cell>
          <cell r="H1144">
            <v>0.73190060443250504</v>
          </cell>
          <cell r="I1144">
            <v>1082.2860495557998</v>
          </cell>
          <cell r="J1144" t="str">
            <v>TONS</v>
          </cell>
        </row>
        <row r="1145">
          <cell r="A1145" t="str">
            <v>22061</v>
          </cell>
          <cell r="B1145" t="str">
            <v>22</v>
          </cell>
          <cell r="C1145" t="str">
            <v>061</v>
          </cell>
          <cell r="D1145" t="str">
            <v>Lincoln</v>
          </cell>
          <cell r="E1145" t="str">
            <v>Parish</v>
          </cell>
          <cell r="F1145" t="str">
            <v>LA</v>
          </cell>
          <cell r="G1145">
            <v>46735</v>
          </cell>
          <cell r="H1145">
            <v>0.40678292500267466</v>
          </cell>
          <cell r="I1145">
            <v>1887.992300248239</v>
          </cell>
          <cell r="J1145" t="str">
            <v>TONS</v>
          </cell>
        </row>
        <row r="1146">
          <cell r="A1146" t="str">
            <v>22063</v>
          </cell>
          <cell r="B1146" t="str">
            <v>22</v>
          </cell>
          <cell r="C1146" t="str">
            <v>063</v>
          </cell>
          <cell r="D1146" t="str">
            <v>Livingston</v>
          </cell>
          <cell r="E1146" t="str">
            <v>Parish</v>
          </cell>
          <cell r="F1146" t="str">
            <v>LA</v>
          </cell>
          <cell r="G1146">
            <v>128026</v>
          </cell>
          <cell r="H1146">
            <v>0.41116648180838267</v>
          </cell>
          <cell r="I1146">
            <v>5227.7057853383449</v>
          </cell>
          <cell r="J1146" t="str">
            <v>TONS</v>
          </cell>
        </row>
        <row r="1147">
          <cell r="A1147" t="str">
            <v>22065</v>
          </cell>
          <cell r="B1147" t="str">
            <v>22</v>
          </cell>
          <cell r="C1147" t="str">
            <v>065</v>
          </cell>
          <cell r="D1147" t="str">
            <v>Madison</v>
          </cell>
          <cell r="E1147" t="str">
            <v>Parish</v>
          </cell>
          <cell r="F1147" t="str">
            <v>LA</v>
          </cell>
          <cell r="G1147">
            <v>12093</v>
          </cell>
          <cell r="H1147">
            <v>0.22442735466798974</v>
          </cell>
          <cell r="I1147">
            <v>269.52875192644893</v>
          </cell>
          <cell r="J1147" t="str">
            <v>TONS</v>
          </cell>
        </row>
        <row r="1148">
          <cell r="A1148" t="str">
            <v>22067</v>
          </cell>
          <cell r="B1148" t="str">
            <v>22</v>
          </cell>
          <cell r="C1148" t="str">
            <v>067</v>
          </cell>
          <cell r="D1148" t="str">
            <v>Morehouse</v>
          </cell>
          <cell r="E1148" t="str">
            <v>Parish</v>
          </cell>
          <cell r="F1148" t="str">
            <v>LA</v>
          </cell>
          <cell r="G1148">
            <v>27979</v>
          </cell>
          <cell r="H1148">
            <v>0.50037528146109578</v>
          </cell>
          <cell r="I1148">
            <v>1390.3472833346664</v>
          </cell>
          <cell r="J1148" t="str">
            <v>TONS</v>
          </cell>
        </row>
        <row r="1149">
          <cell r="A1149" t="str">
            <v>22069</v>
          </cell>
          <cell r="B1149" t="str">
            <v>22</v>
          </cell>
          <cell r="C1149" t="str">
            <v>069</v>
          </cell>
          <cell r="D1149" t="str">
            <v>Natchitoches</v>
          </cell>
          <cell r="E1149" t="str">
            <v>Parish</v>
          </cell>
          <cell r="F1149" t="str">
            <v>LA</v>
          </cell>
          <cell r="G1149">
            <v>39566</v>
          </cell>
          <cell r="H1149">
            <v>0.50050548450689991</v>
          </cell>
          <cell r="I1149">
            <v>1966.6462322768862</v>
          </cell>
          <cell r="J1149" t="str">
            <v>TONS</v>
          </cell>
        </row>
        <row r="1150">
          <cell r="A1150" t="str">
            <v>22071</v>
          </cell>
          <cell r="B1150" t="str">
            <v>22</v>
          </cell>
          <cell r="C1150" t="str">
            <v>071</v>
          </cell>
          <cell r="D1150" t="str">
            <v>Orleans</v>
          </cell>
          <cell r="E1150" t="str">
            <v>Parish</v>
          </cell>
          <cell r="F1150" t="str">
            <v>LA</v>
          </cell>
          <cell r="G1150">
            <v>343829</v>
          </cell>
          <cell r="H1150">
            <v>5.9186397889648638E-3</v>
          </cell>
          <cell r="I1150">
            <v>0</v>
          </cell>
          <cell r="J1150" t="str">
            <v>TONS</v>
          </cell>
        </row>
        <row r="1151">
          <cell r="A1151" t="str">
            <v>22073</v>
          </cell>
          <cell r="B1151" t="str">
            <v>22</v>
          </cell>
          <cell r="C1151" t="str">
            <v>073</v>
          </cell>
          <cell r="D1151" t="str">
            <v>Ouachita</v>
          </cell>
          <cell r="E1151" t="str">
            <v>Parish</v>
          </cell>
          <cell r="F1151" t="str">
            <v>LA</v>
          </cell>
          <cell r="G1151">
            <v>153720</v>
          </cell>
          <cell r="H1151">
            <v>0.24191386937288575</v>
          </cell>
          <cell r="I1151">
            <v>3693.0603160975884</v>
          </cell>
          <cell r="J1151" t="str">
            <v>TONS</v>
          </cell>
        </row>
        <row r="1152">
          <cell r="A1152" t="str">
            <v>22075</v>
          </cell>
          <cell r="B1152" t="str">
            <v>22</v>
          </cell>
          <cell r="C1152" t="str">
            <v>075</v>
          </cell>
          <cell r="D1152" t="str">
            <v>Plaquemines</v>
          </cell>
          <cell r="E1152" t="str">
            <v>Parish</v>
          </cell>
          <cell r="F1152" t="str">
            <v>LA</v>
          </cell>
          <cell r="G1152">
            <v>23042</v>
          </cell>
          <cell r="H1152">
            <v>0.19538234528252757</v>
          </cell>
          <cell r="I1152">
            <v>0</v>
          </cell>
          <cell r="J1152" t="str">
            <v>TONS</v>
          </cell>
        </row>
        <row r="1153">
          <cell r="A1153" t="str">
            <v>22077</v>
          </cell>
          <cell r="B1153" t="str">
            <v>22</v>
          </cell>
          <cell r="C1153" t="str">
            <v>077</v>
          </cell>
          <cell r="D1153" t="str">
            <v>Pointe Coupee</v>
          </cell>
          <cell r="E1153" t="str">
            <v>Parish</v>
          </cell>
          <cell r="F1153" t="str">
            <v>LA</v>
          </cell>
          <cell r="G1153">
            <v>22802</v>
          </cell>
          <cell r="H1153">
            <v>0.57810718358038771</v>
          </cell>
          <cell r="I1153">
            <v>1309.1112777798267</v>
          </cell>
          <cell r="J1153" t="str">
            <v>TONS</v>
          </cell>
        </row>
        <row r="1154">
          <cell r="A1154" t="str">
            <v>22079</v>
          </cell>
          <cell r="B1154" t="str">
            <v>22</v>
          </cell>
          <cell r="C1154" t="str">
            <v>079</v>
          </cell>
          <cell r="D1154" t="str">
            <v>Rapides</v>
          </cell>
          <cell r="E1154" t="str">
            <v>Parish</v>
          </cell>
          <cell r="F1154" t="str">
            <v>LA</v>
          </cell>
          <cell r="G1154">
            <v>131613</v>
          </cell>
          <cell r="H1154">
            <v>0.39527250347610038</v>
          </cell>
          <cell r="I1154">
            <v>5166.4311943513821</v>
          </cell>
          <cell r="J1154" t="str">
            <v>TONS</v>
          </cell>
        </row>
        <row r="1155">
          <cell r="A1155" t="str">
            <v>22081</v>
          </cell>
          <cell r="B1155" t="str">
            <v>22</v>
          </cell>
          <cell r="C1155" t="str">
            <v>081</v>
          </cell>
          <cell r="D1155" t="str">
            <v>Red River</v>
          </cell>
          <cell r="E1155" t="str">
            <v>Parish</v>
          </cell>
          <cell r="F1155" t="str">
            <v>LA</v>
          </cell>
          <cell r="G1155">
            <v>9091</v>
          </cell>
          <cell r="H1155">
            <v>1</v>
          </cell>
          <cell r="I1155">
            <v>902.8319394853894</v>
          </cell>
          <cell r="J1155" t="str">
            <v>TONS</v>
          </cell>
        </row>
        <row r="1156">
          <cell r="A1156" t="str">
            <v>22083</v>
          </cell>
          <cell r="B1156" t="str">
            <v>22</v>
          </cell>
          <cell r="C1156" t="str">
            <v>083</v>
          </cell>
          <cell r="D1156" t="str">
            <v>Richland</v>
          </cell>
          <cell r="E1156" t="str">
            <v>Parish</v>
          </cell>
          <cell r="F1156" t="str">
            <v>LA</v>
          </cell>
          <cell r="G1156">
            <v>20725</v>
          </cell>
          <cell r="H1156">
            <v>0.66045838359469244</v>
          </cell>
          <cell r="I1156">
            <v>1359.3624010203512</v>
          </cell>
          <cell r="J1156" t="str">
            <v>TONS</v>
          </cell>
        </row>
        <row r="1157">
          <cell r="A1157" t="str">
            <v>22085</v>
          </cell>
          <cell r="B1157" t="str">
            <v>22</v>
          </cell>
          <cell r="C1157" t="str">
            <v>085</v>
          </cell>
          <cell r="D1157" t="str">
            <v>Sabine</v>
          </cell>
          <cell r="E1157" t="str">
            <v>Parish</v>
          </cell>
          <cell r="F1157" t="str">
            <v>LA</v>
          </cell>
          <cell r="G1157">
            <v>24233</v>
          </cell>
          <cell r="H1157">
            <v>0.88197911938266005</v>
          </cell>
          <cell r="I1157">
            <v>2122.5637490508448</v>
          </cell>
          <cell r="J1157" t="str">
            <v>TONS</v>
          </cell>
        </row>
        <row r="1158">
          <cell r="A1158" t="str">
            <v>22087</v>
          </cell>
          <cell r="B1158" t="str">
            <v>22</v>
          </cell>
          <cell r="C1158" t="str">
            <v>087</v>
          </cell>
          <cell r="D1158" t="str">
            <v>St. Bernard</v>
          </cell>
          <cell r="E1158" t="str">
            <v>Parish</v>
          </cell>
          <cell r="F1158" t="str">
            <v>LA</v>
          </cell>
          <cell r="G1158">
            <v>35897</v>
          </cell>
          <cell r="H1158">
            <v>4.2538373680251831E-2</v>
          </cell>
          <cell r="I1158">
            <v>0</v>
          </cell>
          <cell r="J1158" t="str">
            <v>TONS</v>
          </cell>
        </row>
        <row r="1159">
          <cell r="A1159" t="str">
            <v>22089</v>
          </cell>
          <cell r="B1159" t="str">
            <v>22</v>
          </cell>
          <cell r="C1159" t="str">
            <v>089</v>
          </cell>
          <cell r="D1159" t="str">
            <v>St. Charles</v>
          </cell>
          <cell r="E1159" t="str">
            <v>Parish</v>
          </cell>
          <cell r="F1159" t="str">
            <v>LA</v>
          </cell>
          <cell r="G1159">
            <v>52780</v>
          </cell>
          <cell r="H1159">
            <v>0.11489200454717696</v>
          </cell>
          <cell r="I1159">
            <v>0</v>
          </cell>
          <cell r="J1159" t="str">
            <v>TONS</v>
          </cell>
        </row>
        <row r="1160">
          <cell r="A1160" t="str">
            <v>22091</v>
          </cell>
          <cell r="B1160" t="str">
            <v>22</v>
          </cell>
          <cell r="C1160" t="str">
            <v>091</v>
          </cell>
          <cell r="D1160" t="str">
            <v>St. Helena</v>
          </cell>
          <cell r="E1160" t="str">
            <v>Parish</v>
          </cell>
          <cell r="F1160" t="str">
            <v>LA</v>
          </cell>
          <cell r="G1160">
            <v>11203</v>
          </cell>
          <cell r="H1160">
            <v>1</v>
          </cell>
          <cell r="I1160">
            <v>1112.5757582284477</v>
          </cell>
          <cell r="J1160" t="str">
            <v>TONS</v>
          </cell>
        </row>
        <row r="1161">
          <cell r="A1161" t="str">
            <v>22093</v>
          </cell>
          <cell r="B1161" t="str">
            <v>22</v>
          </cell>
          <cell r="C1161" t="str">
            <v>093</v>
          </cell>
          <cell r="D1161" t="str">
            <v>St. James</v>
          </cell>
          <cell r="E1161" t="str">
            <v>Parish</v>
          </cell>
          <cell r="F1161" t="str">
            <v>LA</v>
          </cell>
          <cell r="G1161">
            <v>22102</v>
          </cell>
          <cell r="H1161">
            <v>0.27703375260157453</v>
          </cell>
          <cell r="I1161">
            <v>608.07831541844018</v>
          </cell>
          <cell r="J1161" t="str">
            <v>TONS</v>
          </cell>
        </row>
        <row r="1162">
          <cell r="A1162" t="str">
            <v>22095</v>
          </cell>
          <cell r="B1162" t="str">
            <v>22</v>
          </cell>
          <cell r="C1162" t="str">
            <v>095</v>
          </cell>
          <cell r="D1162" t="str">
            <v>St. John the Baptist</v>
          </cell>
          <cell r="E1162" t="str">
            <v>Parish</v>
          </cell>
          <cell r="F1162" t="str">
            <v>LA</v>
          </cell>
          <cell r="G1162">
            <v>45924</v>
          </cell>
          <cell r="H1162">
            <v>0.13446128386029091</v>
          </cell>
          <cell r="I1162">
            <v>0</v>
          </cell>
          <cell r="J1162" t="str">
            <v>TONS</v>
          </cell>
        </row>
        <row r="1163">
          <cell r="A1163" t="str">
            <v>22097</v>
          </cell>
          <cell r="B1163" t="str">
            <v>22</v>
          </cell>
          <cell r="C1163" t="str">
            <v>097</v>
          </cell>
          <cell r="D1163" t="str">
            <v>St. Landry</v>
          </cell>
          <cell r="E1163" t="str">
            <v>Parish</v>
          </cell>
          <cell r="F1163" t="str">
            <v>LA</v>
          </cell>
          <cell r="G1163">
            <v>83384</v>
          </cell>
          <cell r="H1163">
            <v>0.48172311234769261</v>
          </cell>
          <cell r="I1163">
            <v>3989.1049769276347</v>
          </cell>
          <cell r="J1163" t="str">
            <v>TONS</v>
          </cell>
        </row>
        <row r="1164">
          <cell r="A1164" t="str">
            <v>22099</v>
          </cell>
          <cell r="B1164" t="str">
            <v>22</v>
          </cell>
          <cell r="C1164" t="str">
            <v>099</v>
          </cell>
          <cell r="D1164" t="str">
            <v>St. Martin</v>
          </cell>
          <cell r="E1164" t="str">
            <v>Parish</v>
          </cell>
          <cell r="F1164" t="str">
            <v>LA</v>
          </cell>
          <cell r="G1164">
            <v>52160</v>
          </cell>
          <cell r="H1164">
            <v>0.49570552147239266</v>
          </cell>
          <cell r="I1164">
            <v>2567.7728112786526</v>
          </cell>
          <cell r="J1164" t="str">
            <v>TONS</v>
          </cell>
        </row>
        <row r="1165">
          <cell r="A1165" t="str">
            <v>22101</v>
          </cell>
          <cell r="B1165" t="str">
            <v>22</v>
          </cell>
          <cell r="C1165" t="str">
            <v>101</v>
          </cell>
          <cell r="D1165" t="str">
            <v>St. Mary</v>
          </cell>
          <cell r="E1165" t="str">
            <v>Parish</v>
          </cell>
          <cell r="F1165" t="str">
            <v>LA</v>
          </cell>
          <cell r="G1165">
            <v>54650</v>
          </cell>
          <cell r="H1165">
            <v>0.13039341262580054</v>
          </cell>
          <cell r="I1165">
            <v>0</v>
          </cell>
          <cell r="J1165" t="str">
            <v>TONS</v>
          </cell>
        </row>
        <row r="1166">
          <cell r="A1166" t="str">
            <v>22103</v>
          </cell>
          <cell r="B1166" t="str">
            <v>22</v>
          </cell>
          <cell r="C1166" t="str">
            <v>103</v>
          </cell>
          <cell r="D1166" t="str">
            <v>St. Tammany</v>
          </cell>
          <cell r="E1166" t="str">
            <v>Parish</v>
          </cell>
          <cell r="F1166" t="str">
            <v>LA</v>
          </cell>
          <cell r="G1166">
            <v>233740</v>
          </cell>
          <cell r="H1166">
            <v>0.23218105587404808</v>
          </cell>
          <cell r="I1166">
            <v>5389.5819333265963</v>
          </cell>
          <cell r="J1166" t="str">
            <v>TONS</v>
          </cell>
        </row>
        <row r="1167">
          <cell r="A1167" t="str">
            <v>22105</v>
          </cell>
          <cell r="B1167" t="str">
            <v>22</v>
          </cell>
          <cell r="C1167" t="str">
            <v>105</v>
          </cell>
          <cell r="D1167" t="str">
            <v>Tangipahoa</v>
          </cell>
          <cell r="E1167" t="str">
            <v>Parish</v>
          </cell>
          <cell r="F1167" t="str">
            <v>LA</v>
          </cell>
          <cell r="G1167">
            <v>121097</v>
          </cell>
          <cell r="H1167">
            <v>0.40929172481564363</v>
          </cell>
          <cell r="I1167">
            <v>4922.2266250856728</v>
          </cell>
          <cell r="J1167" t="str">
            <v>TONS</v>
          </cell>
        </row>
        <row r="1168">
          <cell r="A1168" t="str">
            <v>22107</v>
          </cell>
          <cell r="B1168" t="str">
            <v>22</v>
          </cell>
          <cell r="C1168" t="str">
            <v>107</v>
          </cell>
          <cell r="D1168" t="str">
            <v>Tensas</v>
          </cell>
          <cell r="E1168" t="str">
            <v>Parish</v>
          </cell>
          <cell r="F1168" t="str">
            <v>LA</v>
          </cell>
          <cell r="G1168">
            <v>5252</v>
          </cell>
          <cell r="H1168">
            <v>1</v>
          </cell>
          <cell r="I1168">
            <v>521.57885229097633</v>
          </cell>
          <cell r="J1168" t="str">
            <v>TONS</v>
          </cell>
        </row>
        <row r="1169">
          <cell r="A1169" t="str">
            <v>22109</v>
          </cell>
          <cell r="B1169" t="str">
            <v>22</v>
          </cell>
          <cell r="C1169" t="str">
            <v>109</v>
          </cell>
          <cell r="D1169" t="str">
            <v>Terrebonne</v>
          </cell>
          <cell r="E1169" t="str">
            <v>Parish</v>
          </cell>
          <cell r="F1169" t="str">
            <v>LA</v>
          </cell>
          <cell r="G1169">
            <v>111860</v>
          </cell>
          <cell r="H1169">
            <v>0.20628464151618095</v>
          </cell>
          <cell r="I1169">
            <v>2291.5902544962451</v>
          </cell>
          <cell r="J1169" t="str">
            <v>TONS</v>
          </cell>
        </row>
        <row r="1170">
          <cell r="A1170" t="str">
            <v>22111</v>
          </cell>
          <cell r="B1170" t="str">
            <v>22</v>
          </cell>
          <cell r="C1170" t="str">
            <v>111</v>
          </cell>
          <cell r="D1170" t="str">
            <v>Union</v>
          </cell>
          <cell r="E1170" t="str">
            <v>Parish</v>
          </cell>
          <cell r="F1170" t="str">
            <v>LA</v>
          </cell>
          <cell r="G1170">
            <v>22721</v>
          </cell>
          <cell r="H1170">
            <v>0.82910083182958494</v>
          </cell>
          <cell r="I1170">
            <v>1870.8115802470318</v>
          </cell>
          <cell r="J1170" t="str">
            <v>TONS</v>
          </cell>
        </row>
        <row r="1171">
          <cell r="A1171" t="str">
            <v>22113</v>
          </cell>
          <cell r="B1171" t="str">
            <v>22</v>
          </cell>
          <cell r="C1171" t="str">
            <v>113</v>
          </cell>
          <cell r="D1171" t="str">
            <v>Vermilion</v>
          </cell>
          <cell r="E1171" t="str">
            <v>Parish</v>
          </cell>
          <cell r="F1171" t="str">
            <v>LA</v>
          </cell>
          <cell r="G1171">
            <v>57999</v>
          </cell>
          <cell r="H1171">
            <v>0.54621631407438054</v>
          </cell>
          <cell r="I1171">
            <v>3146.1572811458736</v>
          </cell>
          <cell r="J1171" t="str">
            <v>TONS</v>
          </cell>
        </row>
        <row r="1172">
          <cell r="A1172" t="str">
            <v>22115</v>
          </cell>
          <cell r="B1172" t="str">
            <v>22</v>
          </cell>
          <cell r="C1172" t="str">
            <v>115</v>
          </cell>
          <cell r="D1172" t="str">
            <v>Vernon</v>
          </cell>
          <cell r="E1172" t="str">
            <v>Parish</v>
          </cell>
          <cell r="F1172" t="str">
            <v>LA</v>
          </cell>
          <cell r="G1172">
            <v>52334</v>
          </cell>
          <cell r="H1172">
            <v>0.49896816601062405</v>
          </cell>
          <cell r="I1172">
            <v>2593.2956149798674</v>
          </cell>
          <cell r="J1172" t="str">
            <v>TONS</v>
          </cell>
        </row>
        <row r="1173">
          <cell r="A1173" t="str">
            <v>22117</v>
          </cell>
          <cell r="B1173" t="str">
            <v>22</v>
          </cell>
          <cell r="C1173" t="str">
            <v>117</v>
          </cell>
          <cell r="D1173" t="str">
            <v>Washington</v>
          </cell>
          <cell r="E1173" t="str">
            <v>Parish</v>
          </cell>
          <cell r="F1173" t="str">
            <v>LA</v>
          </cell>
          <cell r="G1173">
            <v>47168</v>
          </cell>
          <cell r="H1173">
            <v>0.66674440298507465</v>
          </cell>
          <cell r="I1173">
            <v>3123.216550970852</v>
          </cell>
          <cell r="J1173" t="str">
            <v>TONS</v>
          </cell>
        </row>
        <row r="1174">
          <cell r="A1174" t="str">
            <v>22119</v>
          </cell>
          <cell r="B1174" t="str">
            <v>22</v>
          </cell>
          <cell r="C1174" t="str">
            <v>119</v>
          </cell>
          <cell r="D1174" t="str">
            <v>Webster</v>
          </cell>
          <cell r="E1174" t="str">
            <v>Parish</v>
          </cell>
          <cell r="F1174" t="str">
            <v>LA</v>
          </cell>
          <cell r="G1174">
            <v>41207</v>
          </cell>
          <cell r="H1174">
            <v>0.53041958890479768</v>
          </cell>
          <cell r="I1174">
            <v>2170.6300408461284</v>
          </cell>
          <cell r="J1174" t="str">
            <v>TONS</v>
          </cell>
        </row>
        <row r="1175">
          <cell r="A1175" t="str">
            <v>22121</v>
          </cell>
          <cell r="B1175" t="str">
            <v>22</v>
          </cell>
          <cell r="C1175" t="str">
            <v>121</v>
          </cell>
          <cell r="D1175" t="str">
            <v>West Baton Rouge</v>
          </cell>
          <cell r="E1175" t="str">
            <v>Parish</v>
          </cell>
          <cell r="F1175" t="str">
            <v>LA</v>
          </cell>
          <cell r="G1175">
            <v>23788</v>
          </cell>
          <cell r="H1175">
            <v>0.30460736505801245</v>
          </cell>
          <cell r="I1175">
            <v>719.60402964592811</v>
          </cell>
          <cell r="J1175" t="str">
            <v>TONS</v>
          </cell>
        </row>
        <row r="1176">
          <cell r="A1176" t="str">
            <v>22123</v>
          </cell>
          <cell r="B1176" t="str">
            <v>22</v>
          </cell>
          <cell r="C1176" t="str">
            <v>123</v>
          </cell>
          <cell r="D1176" t="str">
            <v>West Carroll</v>
          </cell>
          <cell r="E1176" t="str">
            <v>Parish</v>
          </cell>
          <cell r="F1176" t="str">
            <v>LA</v>
          </cell>
          <cell r="G1176">
            <v>11604</v>
          </cell>
          <cell r="H1176">
            <v>1</v>
          </cell>
          <cell r="I1176">
            <v>1152.3992768439621</v>
          </cell>
          <cell r="J1176" t="str">
            <v>TONS</v>
          </cell>
        </row>
        <row r="1177">
          <cell r="A1177" t="str">
            <v>22125</v>
          </cell>
          <cell r="B1177" t="str">
            <v>22</v>
          </cell>
          <cell r="C1177" t="str">
            <v>125</v>
          </cell>
          <cell r="D1177" t="str">
            <v>West Feliciana</v>
          </cell>
          <cell r="E1177" t="str">
            <v>Parish</v>
          </cell>
          <cell r="F1177" t="str">
            <v>LA</v>
          </cell>
          <cell r="G1177">
            <v>15625</v>
          </cell>
          <cell r="H1177">
            <v>1</v>
          </cell>
          <cell r="I1177">
            <v>1551.7268787217256</v>
          </cell>
          <cell r="J1177" t="str">
            <v>TONS</v>
          </cell>
        </row>
        <row r="1178">
          <cell r="A1178" t="str">
            <v>22127</v>
          </cell>
          <cell r="B1178" t="str">
            <v>22</v>
          </cell>
          <cell r="C1178" t="str">
            <v>127</v>
          </cell>
          <cell r="D1178" t="str">
            <v>Winn</v>
          </cell>
          <cell r="E1178" t="str">
            <v>Parish</v>
          </cell>
          <cell r="F1178" t="str">
            <v>LA</v>
          </cell>
          <cell r="G1178">
            <v>15313</v>
          </cell>
          <cell r="H1178">
            <v>0.64892574936328606</v>
          </cell>
          <cell r="I1178">
            <v>986.84863960689859</v>
          </cell>
          <cell r="J1178" t="str">
            <v>TONS</v>
          </cell>
        </row>
        <row r="1179">
          <cell r="A1179" t="str">
            <v>23001</v>
          </cell>
          <cell r="B1179" t="str">
            <v>23</v>
          </cell>
          <cell r="C1179" t="str">
            <v>001</v>
          </cell>
          <cell r="D1179" t="str">
            <v>Androscoggin</v>
          </cell>
          <cell r="E1179" t="str">
            <v>County</v>
          </cell>
          <cell r="F1179" t="str">
            <v>ME</v>
          </cell>
          <cell r="G1179">
            <v>107702</v>
          </cell>
          <cell r="H1179">
            <v>0.43366882694843178</v>
          </cell>
          <cell r="I1179">
            <v>4638.4964687651618</v>
          </cell>
          <cell r="J1179" t="str">
            <v>TONS</v>
          </cell>
        </row>
        <row r="1180">
          <cell r="A1180" t="str">
            <v>23003</v>
          </cell>
          <cell r="B1180" t="str">
            <v>23</v>
          </cell>
          <cell r="C1180" t="str">
            <v>003</v>
          </cell>
          <cell r="D1180" t="str">
            <v>Aroostook</v>
          </cell>
          <cell r="E1180" t="str">
            <v>County</v>
          </cell>
          <cell r="F1180" t="str">
            <v>ME</v>
          </cell>
          <cell r="G1180">
            <v>71870</v>
          </cell>
          <cell r="H1180">
            <v>0.80265757617921252</v>
          </cell>
          <cell r="I1180">
            <v>5728.9259809804935</v>
          </cell>
          <cell r="J1180" t="str">
            <v>TONS</v>
          </cell>
        </row>
        <row r="1181">
          <cell r="A1181" t="str">
            <v>23005</v>
          </cell>
          <cell r="B1181" t="str">
            <v>23</v>
          </cell>
          <cell r="C1181" t="str">
            <v>005</v>
          </cell>
          <cell r="D1181" t="str">
            <v>Cumberland</v>
          </cell>
          <cell r="E1181" t="str">
            <v>County</v>
          </cell>
          <cell r="F1181" t="str">
            <v>ME</v>
          </cell>
          <cell r="G1181">
            <v>281674</v>
          </cell>
          <cell r="H1181">
            <v>0.36098468442241738</v>
          </cell>
          <cell r="I1181">
            <v>10097.893697819205</v>
          </cell>
          <cell r="J1181" t="str">
            <v>TONS</v>
          </cell>
        </row>
        <row r="1182">
          <cell r="A1182" t="str">
            <v>23007</v>
          </cell>
          <cell r="B1182" t="str">
            <v>23</v>
          </cell>
          <cell r="C1182" t="str">
            <v>007</v>
          </cell>
          <cell r="D1182" t="str">
            <v>Franklin</v>
          </cell>
          <cell r="E1182" t="str">
            <v>County</v>
          </cell>
          <cell r="F1182" t="str">
            <v>ME</v>
          </cell>
          <cell r="G1182">
            <v>30768</v>
          </cell>
          <cell r="H1182">
            <v>0.82998569942797706</v>
          </cell>
          <cell r="I1182">
            <v>2536.0927553226697</v>
          </cell>
          <cell r="J1182" t="str">
            <v>TONS</v>
          </cell>
        </row>
        <row r="1183">
          <cell r="A1183" t="str">
            <v>23009</v>
          </cell>
          <cell r="B1183" t="str">
            <v>23</v>
          </cell>
          <cell r="C1183" t="str">
            <v>009</v>
          </cell>
          <cell r="D1183" t="str">
            <v>Hancock</v>
          </cell>
          <cell r="E1183" t="str">
            <v>County</v>
          </cell>
          <cell r="F1183" t="str">
            <v>ME</v>
          </cell>
          <cell r="G1183">
            <v>54418</v>
          </cell>
          <cell r="H1183">
            <v>0.90113565364401482</v>
          </cell>
          <cell r="I1183">
            <v>4869.9892914403845</v>
          </cell>
          <cell r="J1183" t="str">
            <v>TONS</v>
          </cell>
        </row>
        <row r="1184">
          <cell r="A1184" t="str">
            <v>23011</v>
          </cell>
          <cell r="B1184" t="str">
            <v>23</v>
          </cell>
          <cell r="C1184" t="str">
            <v>011</v>
          </cell>
          <cell r="D1184" t="str">
            <v>Kennebec</v>
          </cell>
          <cell r="E1184" t="str">
            <v>County</v>
          </cell>
          <cell r="F1184" t="str">
            <v>ME</v>
          </cell>
          <cell r="G1184">
            <v>122151</v>
          </cell>
          <cell r="H1184">
            <v>0.62830431187628422</v>
          </cell>
          <cell r="I1184">
            <v>7621.8838072406415</v>
          </cell>
          <cell r="J1184" t="str">
            <v>TONS</v>
          </cell>
        </row>
        <row r="1185">
          <cell r="A1185" t="str">
            <v>23013</v>
          </cell>
          <cell r="B1185" t="str">
            <v>23</v>
          </cell>
          <cell r="C1185" t="str">
            <v>013</v>
          </cell>
          <cell r="D1185" t="str">
            <v>Knox</v>
          </cell>
          <cell r="E1185" t="str">
            <v>County</v>
          </cell>
          <cell r="F1185" t="str">
            <v>ME</v>
          </cell>
          <cell r="G1185">
            <v>39736</v>
          </cell>
          <cell r="H1185">
            <v>0.67930843567545807</v>
          </cell>
          <cell r="I1185">
            <v>2680.6888727894752</v>
          </cell>
          <cell r="J1185" t="str">
            <v>TONS</v>
          </cell>
        </row>
        <row r="1186">
          <cell r="A1186" t="str">
            <v>23015</v>
          </cell>
          <cell r="B1186" t="str">
            <v>23</v>
          </cell>
          <cell r="C1186" t="str">
            <v>015</v>
          </cell>
          <cell r="D1186" t="str">
            <v>Lincoln</v>
          </cell>
          <cell r="E1186" t="str">
            <v>County</v>
          </cell>
          <cell r="F1186" t="str">
            <v>ME</v>
          </cell>
          <cell r="G1186">
            <v>34457</v>
          </cell>
          <cell r="H1186">
            <v>1</v>
          </cell>
          <cell r="I1186">
            <v>3421.9425958473289</v>
          </cell>
          <cell r="J1186" t="str">
            <v>TONS</v>
          </cell>
        </row>
        <row r="1187">
          <cell r="A1187" t="str">
            <v>23017</v>
          </cell>
          <cell r="B1187" t="str">
            <v>23</v>
          </cell>
          <cell r="C1187" t="str">
            <v>017</v>
          </cell>
          <cell r="D1187" t="str">
            <v>Oxford</v>
          </cell>
          <cell r="E1187" t="str">
            <v>County</v>
          </cell>
          <cell r="F1187" t="str">
            <v>ME</v>
          </cell>
          <cell r="G1187">
            <v>57833</v>
          </cell>
          <cell r="H1187">
            <v>0.83111718223159792</v>
          </cell>
          <cell r="I1187">
            <v>4773.4594657688622</v>
          </cell>
          <cell r="J1187" t="str">
            <v>TONS</v>
          </cell>
        </row>
        <row r="1188">
          <cell r="A1188" t="str">
            <v>23019</v>
          </cell>
          <cell r="B1188" t="str">
            <v>23</v>
          </cell>
          <cell r="C1188" t="str">
            <v>019</v>
          </cell>
          <cell r="D1188" t="str">
            <v>Penobscot</v>
          </cell>
          <cell r="E1188" t="str">
            <v>County</v>
          </cell>
          <cell r="F1188" t="str">
            <v>ME</v>
          </cell>
          <cell r="G1188">
            <v>153923</v>
          </cell>
          <cell r="H1188">
            <v>0.57650253698277709</v>
          </cell>
          <cell r="I1188">
            <v>8812.5176343763069</v>
          </cell>
          <cell r="J1188" t="str">
            <v>TONS</v>
          </cell>
        </row>
        <row r="1189">
          <cell r="A1189" t="str">
            <v>23021</v>
          </cell>
          <cell r="B1189" t="str">
            <v>23</v>
          </cell>
          <cell r="C1189" t="str">
            <v>021</v>
          </cell>
          <cell r="D1189" t="str">
            <v>Piscataquis</v>
          </cell>
          <cell r="E1189" t="str">
            <v>County</v>
          </cell>
          <cell r="F1189" t="str">
            <v>ME</v>
          </cell>
          <cell r="G1189">
            <v>17535</v>
          </cell>
          <cell r="H1189">
            <v>1</v>
          </cell>
          <cell r="I1189">
            <v>1741.4099723766697</v>
          </cell>
          <cell r="J1189" t="str">
            <v>TONS</v>
          </cell>
        </row>
        <row r="1190">
          <cell r="A1190" t="str">
            <v>23023</v>
          </cell>
          <cell r="B1190" t="str">
            <v>23</v>
          </cell>
          <cell r="C1190" t="str">
            <v>023</v>
          </cell>
          <cell r="D1190" t="str">
            <v>Sagadahoc</v>
          </cell>
          <cell r="E1190" t="str">
            <v>County</v>
          </cell>
          <cell r="F1190" t="str">
            <v>ME</v>
          </cell>
          <cell r="G1190">
            <v>35293</v>
          </cell>
          <cell r="H1190">
            <v>0.61675119712124216</v>
          </cell>
          <cell r="I1190">
            <v>2161.6920940246919</v>
          </cell>
          <cell r="J1190" t="str">
            <v>TONS</v>
          </cell>
        </row>
        <row r="1191">
          <cell r="A1191" t="str">
            <v>23025</v>
          </cell>
          <cell r="B1191" t="str">
            <v>23</v>
          </cell>
          <cell r="C1191" t="str">
            <v>025</v>
          </cell>
          <cell r="D1191" t="str">
            <v>Somerset</v>
          </cell>
          <cell r="E1191" t="str">
            <v>County</v>
          </cell>
          <cell r="F1191" t="str">
            <v>ME</v>
          </cell>
          <cell r="G1191">
            <v>52228</v>
          </cell>
          <cell r="H1191">
            <v>0.80475989890480204</v>
          </cell>
          <cell r="I1191">
            <v>4174.1204761313838</v>
          </cell>
          <cell r="J1191" t="str">
            <v>TONS</v>
          </cell>
        </row>
        <row r="1192">
          <cell r="A1192" t="str">
            <v>23027</v>
          </cell>
          <cell r="B1192" t="str">
            <v>23</v>
          </cell>
          <cell r="C1192" t="str">
            <v>027</v>
          </cell>
          <cell r="D1192" t="str">
            <v>Waldo</v>
          </cell>
          <cell r="E1192" t="str">
            <v>County</v>
          </cell>
          <cell r="F1192" t="str">
            <v>ME</v>
          </cell>
          <cell r="G1192">
            <v>38786</v>
          </cell>
          <cell r="H1192">
            <v>0.91342236889599338</v>
          </cell>
          <cell r="I1192">
            <v>3518.3731109986115</v>
          </cell>
          <cell r="J1192" t="str">
            <v>TONS</v>
          </cell>
        </row>
        <row r="1193">
          <cell r="A1193" t="str">
            <v>23029</v>
          </cell>
          <cell r="B1193" t="str">
            <v>23</v>
          </cell>
          <cell r="C1193" t="str">
            <v>029</v>
          </cell>
          <cell r="D1193" t="str">
            <v>Washington</v>
          </cell>
          <cell r="E1193" t="str">
            <v>County</v>
          </cell>
          <cell r="F1193" t="str">
            <v>ME</v>
          </cell>
          <cell r="G1193">
            <v>32856</v>
          </cell>
          <cell r="H1193">
            <v>0.92378865351838324</v>
          </cell>
          <cell r="I1193">
            <v>3014.2729102695571</v>
          </cell>
          <cell r="J1193" t="str">
            <v>TONS</v>
          </cell>
        </row>
        <row r="1194">
          <cell r="A1194" t="str">
            <v>23031</v>
          </cell>
          <cell r="B1194" t="str">
            <v>23</v>
          </cell>
          <cell r="C1194" t="str">
            <v>031</v>
          </cell>
          <cell r="D1194" t="str">
            <v>York</v>
          </cell>
          <cell r="E1194" t="str">
            <v>County</v>
          </cell>
          <cell r="F1194" t="str">
            <v>ME</v>
          </cell>
          <cell r="G1194">
            <v>197131</v>
          </cell>
          <cell r="H1194">
            <v>0.56843418843307247</v>
          </cell>
          <cell r="I1194">
            <v>11128.339655810672</v>
          </cell>
          <cell r="J1194" t="str">
            <v>TONS</v>
          </cell>
        </row>
        <row r="1195">
          <cell r="A1195" t="str">
            <v>24001</v>
          </cell>
          <cell r="B1195" t="str">
            <v>24</v>
          </cell>
          <cell r="C1195" t="str">
            <v>001</v>
          </cell>
          <cell r="D1195" t="str">
            <v>Allegany</v>
          </cell>
          <cell r="E1195" t="str">
            <v>County</v>
          </cell>
          <cell r="F1195" t="str">
            <v>MD</v>
          </cell>
          <cell r="G1195">
            <v>75087</v>
          </cell>
          <cell r="H1195">
            <v>0.27252387230812258</v>
          </cell>
          <cell r="I1195">
            <v>2032.1911756340912</v>
          </cell>
          <cell r="J1195" t="str">
            <v>TONS</v>
          </cell>
        </row>
        <row r="1196">
          <cell r="A1196" t="str">
            <v>24003</v>
          </cell>
          <cell r="B1196" t="str">
            <v>24</v>
          </cell>
          <cell r="C1196" t="str">
            <v>003</v>
          </cell>
          <cell r="D1196" t="str">
            <v>Anne Arundel</v>
          </cell>
          <cell r="E1196" t="str">
            <v>County</v>
          </cell>
          <cell r="F1196" t="str">
            <v>MD</v>
          </cell>
          <cell r="G1196">
            <v>537656</v>
          </cell>
          <cell r="H1196">
            <v>5.3041349859389644E-2</v>
          </cell>
          <cell r="I1196">
            <v>0</v>
          </cell>
          <cell r="J1196" t="str">
            <v>TONS</v>
          </cell>
        </row>
        <row r="1197">
          <cell r="A1197" t="str">
            <v>24005</v>
          </cell>
          <cell r="B1197" t="str">
            <v>24</v>
          </cell>
          <cell r="C1197" t="str">
            <v>005</v>
          </cell>
          <cell r="D1197" t="str">
            <v>Baltimore</v>
          </cell>
          <cell r="E1197" t="str">
            <v>County</v>
          </cell>
          <cell r="F1197" t="str">
            <v>MD</v>
          </cell>
          <cell r="G1197">
            <v>805029</v>
          </cell>
          <cell r="H1197">
            <v>6.5338018878822998E-2</v>
          </cell>
          <cell r="I1197">
            <v>0</v>
          </cell>
          <cell r="J1197" t="str">
            <v>TONS</v>
          </cell>
        </row>
        <row r="1198">
          <cell r="A1198" t="str">
            <v>24009</v>
          </cell>
          <cell r="B1198" t="str">
            <v>24</v>
          </cell>
          <cell r="C1198" t="str">
            <v>009</v>
          </cell>
          <cell r="D1198" t="str">
            <v>Calvert</v>
          </cell>
          <cell r="E1198" t="str">
            <v>County</v>
          </cell>
          <cell r="F1198" t="str">
            <v>MD</v>
          </cell>
          <cell r="G1198">
            <v>88737</v>
          </cell>
          <cell r="H1198">
            <v>0.3870989553399371</v>
          </cell>
          <cell r="I1198">
            <v>3411.3163701818426</v>
          </cell>
          <cell r="J1198" t="str">
            <v>TONS</v>
          </cell>
        </row>
        <row r="1199">
          <cell r="A1199" t="str">
            <v>24011</v>
          </cell>
          <cell r="B1199" t="str">
            <v>24</v>
          </cell>
          <cell r="C1199" t="str">
            <v>011</v>
          </cell>
          <cell r="D1199" t="str">
            <v>Caroline</v>
          </cell>
          <cell r="E1199" t="str">
            <v>County</v>
          </cell>
          <cell r="F1199" t="str">
            <v>MD</v>
          </cell>
          <cell r="G1199">
            <v>33066</v>
          </cell>
          <cell r="H1199">
            <v>0.759995161192766</v>
          </cell>
          <cell r="I1199">
            <v>2495.673373585726</v>
          </cell>
          <cell r="J1199" t="str">
            <v>TONS</v>
          </cell>
        </row>
        <row r="1200">
          <cell r="A1200" t="str">
            <v>24013</v>
          </cell>
          <cell r="B1200" t="str">
            <v>24</v>
          </cell>
          <cell r="C1200" t="str">
            <v>013</v>
          </cell>
          <cell r="D1200" t="str">
            <v>Carroll</v>
          </cell>
          <cell r="E1200" t="str">
            <v>County</v>
          </cell>
          <cell r="F1200" t="str">
            <v>MD</v>
          </cell>
          <cell r="G1200">
            <v>167134</v>
          </cell>
          <cell r="H1200">
            <v>0.39506025105603887</v>
          </cell>
          <cell r="I1200">
            <v>6557.2750302872391</v>
          </cell>
          <cell r="J1200" t="str">
            <v>TONS</v>
          </cell>
        </row>
        <row r="1201">
          <cell r="A1201" t="str">
            <v>24015</v>
          </cell>
          <cell r="B1201" t="str">
            <v>24</v>
          </cell>
          <cell r="C1201" t="str">
            <v>015</v>
          </cell>
          <cell r="D1201" t="str">
            <v>Cecil</v>
          </cell>
          <cell r="E1201" t="str">
            <v>County</v>
          </cell>
          <cell r="F1201" t="str">
            <v>MD</v>
          </cell>
          <cell r="G1201">
            <v>101108</v>
          </cell>
          <cell r="H1201">
            <v>0.42102504252878109</v>
          </cell>
          <cell r="I1201">
            <v>4227.5495360195291</v>
          </cell>
          <cell r="J1201" t="str">
            <v>TONS</v>
          </cell>
        </row>
        <row r="1202">
          <cell r="A1202" t="str">
            <v>24017</v>
          </cell>
          <cell r="B1202" t="str">
            <v>24</v>
          </cell>
          <cell r="C1202" t="str">
            <v>017</v>
          </cell>
          <cell r="D1202" t="str">
            <v>Charles</v>
          </cell>
          <cell r="E1202" t="str">
            <v>County</v>
          </cell>
          <cell r="F1202" t="str">
            <v>MD</v>
          </cell>
          <cell r="G1202">
            <v>146551</v>
          </cell>
          <cell r="H1202">
            <v>0.29503722253686432</v>
          </cell>
          <cell r="I1202">
            <v>4293.9882740588791</v>
          </cell>
          <cell r="J1202" t="str">
            <v>TONS</v>
          </cell>
        </row>
        <row r="1203">
          <cell r="A1203" t="str">
            <v>24019</v>
          </cell>
          <cell r="B1203" t="str">
            <v>24</v>
          </cell>
          <cell r="C1203" t="str">
            <v>019</v>
          </cell>
          <cell r="D1203" t="str">
            <v>Dorchester</v>
          </cell>
          <cell r="E1203" t="str">
            <v>County</v>
          </cell>
          <cell r="F1203" t="str">
            <v>MD</v>
          </cell>
          <cell r="G1203">
            <v>32618</v>
          </cell>
          <cell r="H1203">
            <v>0.56220491753019808</v>
          </cell>
          <cell r="I1203">
            <v>1821.1563201279366</v>
          </cell>
          <cell r="J1203" t="str">
            <v>TONS</v>
          </cell>
        </row>
        <row r="1204">
          <cell r="A1204" t="str">
            <v>24021</v>
          </cell>
          <cell r="B1204" t="str">
            <v>24</v>
          </cell>
          <cell r="C1204" t="str">
            <v>021</v>
          </cell>
          <cell r="D1204" t="str">
            <v>Frederick</v>
          </cell>
          <cell r="E1204" t="str">
            <v>County</v>
          </cell>
          <cell r="F1204" t="str">
            <v>MD</v>
          </cell>
          <cell r="G1204">
            <v>233385</v>
          </cell>
          <cell r="H1204">
            <v>0.25207704008398141</v>
          </cell>
          <cell r="I1204">
            <v>5842.5372161329824</v>
          </cell>
          <cell r="J1204" t="str">
            <v>TONS</v>
          </cell>
        </row>
        <row r="1205">
          <cell r="A1205" t="str">
            <v>24023</v>
          </cell>
          <cell r="B1205" t="str">
            <v>24</v>
          </cell>
          <cell r="C1205" t="str">
            <v>023</v>
          </cell>
          <cell r="D1205" t="str">
            <v>Garrett</v>
          </cell>
          <cell r="E1205" t="str">
            <v>County</v>
          </cell>
          <cell r="F1205" t="str">
            <v>MD</v>
          </cell>
          <cell r="G1205">
            <v>30097</v>
          </cell>
          <cell r="H1205">
            <v>0.83898727447918398</v>
          </cell>
          <cell r="I1205">
            <v>2507.6899465345477</v>
          </cell>
          <cell r="J1205" t="str">
            <v>TONS</v>
          </cell>
        </row>
        <row r="1206">
          <cell r="A1206" t="str">
            <v>24025</v>
          </cell>
          <cell r="B1206" t="str">
            <v>24</v>
          </cell>
          <cell r="C1206" t="str">
            <v>025</v>
          </cell>
          <cell r="D1206" t="str">
            <v>Harford</v>
          </cell>
          <cell r="E1206" t="str">
            <v>County</v>
          </cell>
          <cell r="F1206" t="str">
            <v>MD</v>
          </cell>
          <cell r="G1206">
            <v>244826</v>
          </cell>
          <cell r="H1206">
            <v>0.17757100961499186</v>
          </cell>
          <cell r="I1206">
            <v>0</v>
          </cell>
          <cell r="J1206" t="str">
            <v>TONS</v>
          </cell>
        </row>
        <row r="1207">
          <cell r="A1207" t="str">
            <v>24027</v>
          </cell>
          <cell r="B1207" t="str">
            <v>24</v>
          </cell>
          <cell r="C1207" t="str">
            <v>027</v>
          </cell>
          <cell r="D1207" t="str">
            <v>Howard</v>
          </cell>
          <cell r="E1207" t="str">
            <v>County</v>
          </cell>
          <cell r="F1207" t="str">
            <v>MD</v>
          </cell>
          <cell r="G1207">
            <v>287085</v>
          </cell>
          <cell r="H1207">
            <v>9.2516153752372987E-2</v>
          </cell>
          <cell r="I1207">
            <v>0</v>
          </cell>
          <cell r="J1207" t="str">
            <v>TONS</v>
          </cell>
        </row>
        <row r="1208">
          <cell r="A1208" t="str">
            <v>24029</v>
          </cell>
          <cell r="B1208" t="str">
            <v>24</v>
          </cell>
          <cell r="C1208" t="str">
            <v>029</v>
          </cell>
          <cell r="D1208" t="str">
            <v>Kent</v>
          </cell>
          <cell r="E1208" t="str">
            <v>County</v>
          </cell>
          <cell r="F1208" t="str">
            <v>MD</v>
          </cell>
          <cell r="G1208">
            <v>20197</v>
          </cell>
          <cell r="H1208">
            <v>0.72585037381789375</v>
          </cell>
          <cell r="I1208">
            <v>1455.8922266918721</v>
          </cell>
          <cell r="J1208" t="str">
            <v>TONS</v>
          </cell>
        </row>
        <row r="1209">
          <cell r="A1209" t="str">
            <v>24031</v>
          </cell>
          <cell r="B1209" t="str">
            <v>24</v>
          </cell>
          <cell r="C1209" t="str">
            <v>031</v>
          </cell>
          <cell r="D1209" t="str">
            <v>Montgomery</v>
          </cell>
          <cell r="E1209" t="str">
            <v>County</v>
          </cell>
          <cell r="F1209" t="str">
            <v>MD</v>
          </cell>
          <cell r="G1209">
            <v>971777</v>
          </cell>
          <cell r="H1209">
            <v>2.3837773480952933E-2</v>
          </cell>
          <cell r="I1209">
            <v>0</v>
          </cell>
          <cell r="J1209" t="str">
            <v>TONS</v>
          </cell>
        </row>
        <row r="1210">
          <cell r="A1210" t="str">
            <v>24033</v>
          </cell>
          <cell r="B1210" t="str">
            <v>24</v>
          </cell>
          <cell r="C1210" t="str">
            <v>033</v>
          </cell>
          <cell r="D1210" t="str">
            <v>Prince George's</v>
          </cell>
          <cell r="E1210" t="str">
            <v>County</v>
          </cell>
          <cell r="F1210" t="str">
            <v>MD</v>
          </cell>
          <cell r="G1210">
            <v>863420</v>
          </cell>
          <cell r="H1210">
            <v>1.9667137661856338E-2</v>
          </cell>
          <cell r="I1210">
            <v>0</v>
          </cell>
          <cell r="J1210" t="str">
            <v>TONS</v>
          </cell>
        </row>
        <row r="1211">
          <cell r="A1211" t="str">
            <v>24035</v>
          </cell>
          <cell r="B1211" t="str">
            <v>24</v>
          </cell>
          <cell r="C1211" t="str">
            <v>035</v>
          </cell>
          <cell r="D1211" t="str">
            <v>Queen Anne's</v>
          </cell>
          <cell r="E1211" t="str">
            <v>County</v>
          </cell>
          <cell r="F1211" t="str">
            <v>MD</v>
          </cell>
          <cell r="G1211">
            <v>47798</v>
          </cell>
          <cell r="H1211">
            <v>0.54487635465919071</v>
          </cell>
          <cell r="I1211">
            <v>2586.4431890834326</v>
          </cell>
          <cell r="J1211" t="str">
            <v>TONS</v>
          </cell>
        </row>
        <row r="1212">
          <cell r="A1212" t="str">
            <v>24037</v>
          </cell>
          <cell r="B1212" t="str">
            <v>24</v>
          </cell>
          <cell r="C1212" t="str">
            <v>037</v>
          </cell>
          <cell r="D1212" t="str">
            <v>St. Mary's</v>
          </cell>
          <cell r="E1212" t="str">
            <v>County</v>
          </cell>
          <cell r="F1212" t="str">
            <v>MD</v>
          </cell>
          <cell r="G1212">
            <v>105151</v>
          </cell>
          <cell r="H1212">
            <v>0.50417970347405161</v>
          </cell>
          <cell r="I1212">
            <v>5264.9472304276678</v>
          </cell>
          <cell r="J1212" t="str">
            <v>TONS</v>
          </cell>
        </row>
        <row r="1213">
          <cell r="A1213" t="str">
            <v>24039</v>
          </cell>
          <cell r="B1213" t="str">
            <v>24</v>
          </cell>
          <cell r="C1213" t="str">
            <v>039</v>
          </cell>
          <cell r="D1213" t="str">
            <v>Somerset</v>
          </cell>
          <cell r="E1213" t="str">
            <v>County</v>
          </cell>
          <cell r="F1213" t="str">
            <v>MD</v>
          </cell>
          <cell r="G1213">
            <v>26470</v>
          </cell>
          <cell r="H1213">
            <v>0.4579146203248961</v>
          </cell>
          <cell r="I1213">
            <v>1203.7428158071068</v>
          </cell>
          <cell r="J1213" t="str">
            <v>TONS</v>
          </cell>
        </row>
        <row r="1214">
          <cell r="A1214" t="str">
            <v>24041</v>
          </cell>
          <cell r="B1214" t="str">
            <v>24</v>
          </cell>
          <cell r="C1214" t="str">
            <v>041</v>
          </cell>
          <cell r="D1214" t="str">
            <v>Talbot</v>
          </cell>
          <cell r="E1214" t="str">
            <v>County</v>
          </cell>
          <cell r="F1214" t="str">
            <v>MD</v>
          </cell>
          <cell r="G1214">
            <v>37782</v>
          </cell>
          <cell r="H1214">
            <v>0.5465565613254989</v>
          </cell>
          <cell r="I1214">
            <v>2050.7622429186331</v>
          </cell>
          <cell r="J1214" t="str">
            <v>TONS</v>
          </cell>
        </row>
        <row r="1215">
          <cell r="A1215" t="str">
            <v>24043</v>
          </cell>
          <cell r="B1215" t="str">
            <v>24</v>
          </cell>
          <cell r="C1215" t="str">
            <v>043</v>
          </cell>
          <cell r="D1215" t="str">
            <v>Washington</v>
          </cell>
          <cell r="E1215" t="str">
            <v>County</v>
          </cell>
          <cell r="F1215" t="str">
            <v>MD</v>
          </cell>
          <cell r="G1215">
            <v>147430</v>
          </cell>
          <cell r="H1215">
            <v>0.29489927423183881</v>
          </cell>
          <cell r="I1215">
            <v>4317.7234883958072</v>
          </cell>
          <cell r="J1215" t="str">
            <v>TONS</v>
          </cell>
        </row>
        <row r="1216">
          <cell r="A1216" t="str">
            <v>24045</v>
          </cell>
          <cell r="B1216" t="str">
            <v>24</v>
          </cell>
          <cell r="C1216" t="str">
            <v>045</v>
          </cell>
          <cell r="D1216" t="str">
            <v>Wicomico</v>
          </cell>
          <cell r="E1216" t="str">
            <v>County</v>
          </cell>
          <cell r="F1216" t="str">
            <v>MD</v>
          </cell>
          <cell r="G1216">
            <v>98733</v>
          </cell>
          <cell r="H1216">
            <v>0.25805961532618271</v>
          </cell>
          <cell r="I1216">
            <v>2530.3327451488544</v>
          </cell>
          <cell r="J1216" t="str">
            <v>TONS</v>
          </cell>
        </row>
        <row r="1217">
          <cell r="A1217" t="str">
            <v>24047</v>
          </cell>
          <cell r="B1217" t="str">
            <v>24</v>
          </cell>
          <cell r="C1217" t="str">
            <v>047</v>
          </cell>
          <cell r="D1217" t="str">
            <v>Worcester</v>
          </cell>
          <cell r="E1217" t="str">
            <v>County</v>
          </cell>
          <cell r="F1217" t="str">
            <v>MD</v>
          </cell>
          <cell r="G1217">
            <v>51454</v>
          </cell>
          <cell r="H1217">
            <v>0.35526878376802579</v>
          </cell>
          <cell r="I1217">
            <v>1815.3963099541215</v>
          </cell>
          <cell r="J1217" t="str">
            <v>TONS</v>
          </cell>
        </row>
        <row r="1218">
          <cell r="A1218" t="str">
            <v>24510</v>
          </cell>
          <cell r="B1218" t="str">
            <v>24</v>
          </cell>
          <cell r="C1218" t="str">
            <v>510</v>
          </cell>
          <cell r="D1218" t="str">
            <v>Baltimore</v>
          </cell>
          <cell r="E1218" t="str">
            <v>City</v>
          </cell>
          <cell r="F1218" t="str">
            <v>MD</v>
          </cell>
          <cell r="G1218">
            <v>620961</v>
          </cell>
          <cell r="H1218">
            <v>0</v>
          </cell>
          <cell r="I1218">
            <v>0</v>
          </cell>
          <cell r="J1218" t="str">
            <v>TONS</v>
          </cell>
        </row>
        <row r="1219">
          <cell r="A1219" t="str">
            <v>25001</v>
          </cell>
          <cell r="B1219" t="str">
            <v>25</v>
          </cell>
          <cell r="C1219" t="str">
            <v>001</v>
          </cell>
          <cell r="D1219" t="str">
            <v>Barnstable</v>
          </cell>
          <cell r="E1219" t="str">
            <v>County</v>
          </cell>
          <cell r="F1219" t="str">
            <v>MA</v>
          </cell>
          <cell r="G1219">
            <v>215888</v>
          </cell>
          <cell r="H1219">
            <v>7.483046764989254E-2</v>
          </cell>
          <cell r="I1219">
            <v>0</v>
          </cell>
          <cell r="J1219" t="str">
            <v>TONS</v>
          </cell>
        </row>
        <row r="1220">
          <cell r="A1220" t="str">
            <v>25003</v>
          </cell>
          <cell r="B1220" t="str">
            <v>25</v>
          </cell>
          <cell r="C1220" t="str">
            <v>003</v>
          </cell>
          <cell r="D1220" t="str">
            <v>Berkshire</v>
          </cell>
          <cell r="E1220" t="str">
            <v>County</v>
          </cell>
          <cell r="F1220" t="str">
            <v>MA</v>
          </cell>
          <cell r="G1220">
            <v>131219</v>
          </cell>
          <cell r="H1220">
            <v>0.31593747856636617</v>
          </cell>
          <cell r="I1220">
            <v>4117.1162375146623</v>
          </cell>
          <cell r="J1220" t="str">
            <v>TONS</v>
          </cell>
        </row>
        <row r="1221">
          <cell r="A1221" t="str">
            <v>25005</v>
          </cell>
          <cell r="B1221" t="str">
            <v>25</v>
          </cell>
          <cell r="C1221" t="str">
            <v>005</v>
          </cell>
          <cell r="D1221" t="str">
            <v>Bristol</v>
          </cell>
          <cell r="E1221" t="str">
            <v>County</v>
          </cell>
          <cell r="F1221" t="str">
            <v>MA</v>
          </cell>
          <cell r="G1221">
            <v>548285</v>
          </cell>
          <cell r="H1221">
            <v>9.8343015037799686E-2</v>
          </cell>
          <cell r="I1221">
            <v>0</v>
          </cell>
          <cell r="J1221" t="str">
            <v>TONS</v>
          </cell>
        </row>
        <row r="1222">
          <cell r="A1222" t="str">
            <v>25007</v>
          </cell>
          <cell r="B1222" t="str">
            <v>25</v>
          </cell>
          <cell r="C1222" t="str">
            <v>007</v>
          </cell>
          <cell r="D1222" t="str">
            <v>Dukes</v>
          </cell>
          <cell r="E1222" t="str">
            <v>County</v>
          </cell>
          <cell r="F1222" t="str">
            <v>MA</v>
          </cell>
          <cell r="G1222">
            <v>16535</v>
          </cell>
          <cell r="H1222">
            <v>0.39026307831871787</v>
          </cell>
          <cell r="I1222">
            <v>640.85078709704305</v>
          </cell>
          <cell r="J1222" t="str">
            <v>TONS</v>
          </cell>
        </row>
        <row r="1223">
          <cell r="A1223" t="str">
            <v>25009</v>
          </cell>
          <cell r="B1223" t="str">
            <v>25</v>
          </cell>
          <cell r="C1223" t="str">
            <v>009</v>
          </cell>
          <cell r="D1223" t="str">
            <v>Essex</v>
          </cell>
          <cell r="E1223" t="str">
            <v>County</v>
          </cell>
          <cell r="F1223" t="str">
            <v>MA</v>
          </cell>
          <cell r="G1223">
            <v>743159</v>
          </cell>
          <cell r="H1223">
            <v>4.2440446795369499E-2</v>
          </cell>
          <cell r="I1223">
            <v>0</v>
          </cell>
          <cell r="J1223" t="str">
            <v>TONS</v>
          </cell>
        </row>
        <row r="1224">
          <cell r="A1224" t="str">
            <v>25011</v>
          </cell>
          <cell r="B1224" t="str">
            <v>25</v>
          </cell>
          <cell r="C1224" t="str">
            <v>011</v>
          </cell>
          <cell r="D1224" t="str">
            <v>Franklin</v>
          </cell>
          <cell r="E1224" t="str">
            <v>County</v>
          </cell>
          <cell r="F1224" t="str">
            <v>MA</v>
          </cell>
          <cell r="G1224">
            <v>71372</v>
          </cell>
          <cell r="H1224">
            <v>0.54431709914252091</v>
          </cell>
          <cell r="I1224">
            <v>3858.114400733461</v>
          </cell>
          <cell r="J1224" t="str">
            <v>TONS</v>
          </cell>
        </row>
        <row r="1225">
          <cell r="A1225" t="str">
            <v>25013</v>
          </cell>
          <cell r="B1225" t="str">
            <v>25</v>
          </cell>
          <cell r="C1225" t="str">
            <v>013</v>
          </cell>
          <cell r="D1225" t="str">
            <v>Hampden</v>
          </cell>
          <cell r="E1225" t="str">
            <v>County</v>
          </cell>
          <cell r="F1225" t="str">
            <v>MA</v>
          </cell>
          <cell r="G1225">
            <v>463490</v>
          </cell>
          <cell r="H1225">
            <v>8.5708429523830065E-2</v>
          </cell>
          <cell r="I1225">
            <v>0</v>
          </cell>
          <cell r="J1225" t="str">
            <v>TONS</v>
          </cell>
        </row>
        <row r="1226">
          <cell r="A1226" t="str">
            <v>25015</v>
          </cell>
          <cell r="B1226" t="str">
            <v>25</v>
          </cell>
          <cell r="C1226" t="str">
            <v>015</v>
          </cell>
          <cell r="D1226" t="str">
            <v>Hampshire</v>
          </cell>
          <cell r="E1226" t="str">
            <v>County</v>
          </cell>
          <cell r="F1226" t="str">
            <v>MA</v>
          </cell>
          <cell r="G1226">
            <v>158080</v>
          </cell>
          <cell r="H1226">
            <v>0.27443699392712551</v>
          </cell>
          <cell r="I1226">
            <v>4308.3882994934174</v>
          </cell>
          <cell r="J1226" t="str">
            <v>TONS</v>
          </cell>
        </row>
        <row r="1227">
          <cell r="A1227" t="str">
            <v>25017</v>
          </cell>
          <cell r="B1227" t="str">
            <v>25</v>
          </cell>
          <cell r="C1227" t="str">
            <v>017</v>
          </cell>
          <cell r="D1227" t="str">
            <v>Middlesex</v>
          </cell>
          <cell r="E1227" t="str">
            <v>County</v>
          </cell>
          <cell r="F1227" t="str">
            <v>MA</v>
          </cell>
          <cell r="G1227">
            <v>1503085</v>
          </cell>
          <cell r="H1227">
            <v>3.0277063506055878E-2</v>
          </cell>
          <cell r="I1227">
            <v>0</v>
          </cell>
          <cell r="J1227" t="str">
            <v>TONS</v>
          </cell>
        </row>
        <row r="1228">
          <cell r="A1228" t="str">
            <v>25019</v>
          </cell>
          <cell r="B1228" t="str">
            <v>25</v>
          </cell>
          <cell r="C1228" t="str">
            <v>019</v>
          </cell>
          <cell r="D1228" t="str">
            <v>Nantucket</v>
          </cell>
          <cell r="E1228" t="str">
            <v>County</v>
          </cell>
          <cell r="F1228" t="str">
            <v>MA</v>
          </cell>
          <cell r="G1228">
            <v>10172</v>
          </cell>
          <cell r="H1228">
            <v>0.18895005898545025</v>
          </cell>
          <cell r="I1228">
            <v>0</v>
          </cell>
          <cell r="J1228" t="str">
            <v>TONS</v>
          </cell>
        </row>
        <row r="1229">
          <cell r="A1229" t="str">
            <v>25021</v>
          </cell>
          <cell r="B1229" t="str">
            <v>25</v>
          </cell>
          <cell r="C1229" t="str">
            <v>021</v>
          </cell>
          <cell r="D1229" t="str">
            <v>Norfolk</v>
          </cell>
          <cell r="E1229" t="str">
            <v>County</v>
          </cell>
          <cell r="F1229" t="str">
            <v>MA</v>
          </cell>
          <cell r="G1229">
            <v>670850</v>
          </cell>
          <cell r="H1229">
            <v>1.240366698964001E-2</v>
          </cell>
          <cell r="I1229">
            <v>0</v>
          </cell>
          <cell r="J1229" t="str">
            <v>TONS</v>
          </cell>
        </row>
        <row r="1230">
          <cell r="A1230" t="str">
            <v>25023</v>
          </cell>
          <cell r="B1230" t="str">
            <v>25</v>
          </cell>
          <cell r="C1230" t="str">
            <v>023</v>
          </cell>
          <cell r="D1230" t="str">
            <v>Plymouth</v>
          </cell>
          <cell r="E1230" t="str">
            <v>County</v>
          </cell>
          <cell r="F1230" t="str">
            <v>MA</v>
          </cell>
          <cell r="G1230">
            <v>494919</v>
          </cell>
          <cell r="H1230">
            <v>0.103077473283507</v>
          </cell>
          <cell r="I1230">
            <v>0</v>
          </cell>
          <cell r="J1230" t="str">
            <v>TONS</v>
          </cell>
        </row>
        <row r="1231">
          <cell r="A1231" t="str">
            <v>25025</v>
          </cell>
          <cell r="B1231" t="str">
            <v>25</v>
          </cell>
          <cell r="C1231" t="str">
            <v>025</v>
          </cell>
          <cell r="D1231" t="str">
            <v>Suffolk</v>
          </cell>
          <cell r="E1231" t="str">
            <v>County</v>
          </cell>
          <cell r="F1231" t="str">
            <v>MA</v>
          </cell>
          <cell r="G1231">
            <v>722023</v>
          </cell>
          <cell r="H1231">
            <v>7.4097362549392469E-4</v>
          </cell>
          <cell r="I1231">
            <v>0</v>
          </cell>
          <cell r="J1231" t="str">
            <v>TONS</v>
          </cell>
        </row>
        <row r="1232">
          <cell r="A1232" t="str">
            <v>25027</v>
          </cell>
          <cell r="B1232" t="str">
            <v>25</v>
          </cell>
          <cell r="C1232" t="str">
            <v>027</v>
          </cell>
          <cell r="D1232" t="str">
            <v>Worcester</v>
          </cell>
          <cell r="E1232" t="str">
            <v>County</v>
          </cell>
          <cell r="F1232" t="str">
            <v>MA</v>
          </cell>
          <cell r="G1232">
            <v>798552</v>
          </cell>
          <cell r="H1232">
            <v>0.18390286418417334</v>
          </cell>
          <cell r="I1232">
            <v>0</v>
          </cell>
          <cell r="J1232" t="str">
            <v>TONS</v>
          </cell>
        </row>
        <row r="1233">
          <cell r="A1233" t="str">
            <v>26001</v>
          </cell>
          <cell r="B1233" t="str">
            <v>26</v>
          </cell>
          <cell r="C1233" t="str">
            <v>001</v>
          </cell>
          <cell r="D1233" t="str">
            <v>Alcona</v>
          </cell>
          <cell r="E1233" t="str">
            <v>County</v>
          </cell>
          <cell r="F1233" t="str">
            <v>MI</v>
          </cell>
          <cell r="G1233">
            <v>10942</v>
          </cell>
          <cell r="H1233">
            <v>0.9892158654724913</v>
          </cell>
          <cell r="I1233">
            <v>1074.9370710581734</v>
          </cell>
          <cell r="J1233" t="str">
            <v>TONS</v>
          </cell>
        </row>
        <row r="1234">
          <cell r="A1234" t="str">
            <v>26003</v>
          </cell>
          <cell r="B1234" t="str">
            <v>26</v>
          </cell>
          <cell r="C1234" t="str">
            <v>003</v>
          </cell>
          <cell r="D1234" t="str">
            <v>Alger</v>
          </cell>
          <cell r="E1234" t="str">
            <v>County</v>
          </cell>
          <cell r="F1234" t="str">
            <v>MI</v>
          </cell>
          <cell r="G1234">
            <v>9601</v>
          </cell>
          <cell r="H1234">
            <v>0.69044891157171129</v>
          </cell>
          <cell r="I1234">
            <v>658.32943865896459</v>
          </cell>
          <cell r="J1234" t="str">
            <v>TONS</v>
          </cell>
        </row>
        <row r="1235">
          <cell r="A1235" t="str">
            <v>26005</v>
          </cell>
          <cell r="B1235" t="str">
            <v>26</v>
          </cell>
          <cell r="C1235" t="str">
            <v>005</v>
          </cell>
          <cell r="D1235" t="str">
            <v>Allegan</v>
          </cell>
          <cell r="E1235" t="str">
            <v>County</v>
          </cell>
          <cell r="F1235" t="str">
            <v>MI</v>
          </cell>
          <cell r="G1235">
            <v>111408</v>
          </cell>
          <cell r="H1235">
            <v>0.64467542725836569</v>
          </cell>
          <cell r="I1235">
            <v>7132.6801845473155</v>
          </cell>
          <cell r="J1235" t="str">
            <v>TONS</v>
          </cell>
        </row>
        <row r="1236">
          <cell r="A1236" t="str">
            <v>26007</v>
          </cell>
          <cell r="B1236" t="str">
            <v>26</v>
          </cell>
          <cell r="C1236" t="str">
            <v>007</v>
          </cell>
          <cell r="D1236" t="str">
            <v>Alpena</v>
          </cell>
          <cell r="E1236" t="str">
            <v>County</v>
          </cell>
          <cell r="F1236" t="str">
            <v>MI</v>
          </cell>
          <cell r="G1236">
            <v>29598</v>
          </cell>
          <cell r="H1236">
            <v>0.51827826204473271</v>
          </cell>
          <cell r="I1236">
            <v>1523.4233804538414</v>
          </cell>
          <cell r="J1236" t="str">
            <v>TONS</v>
          </cell>
        </row>
        <row r="1237">
          <cell r="A1237" t="str">
            <v>26009</v>
          </cell>
          <cell r="B1237" t="str">
            <v>26</v>
          </cell>
          <cell r="C1237" t="str">
            <v>009</v>
          </cell>
          <cell r="D1237" t="str">
            <v>Antrim</v>
          </cell>
          <cell r="E1237" t="str">
            <v>County</v>
          </cell>
          <cell r="F1237" t="str">
            <v>MI</v>
          </cell>
          <cell r="G1237">
            <v>23580</v>
          </cell>
          <cell r="H1237">
            <v>1</v>
          </cell>
          <cell r="I1237">
            <v>2341.7420672165308</v>
          </cell>
          <cell r="J1237" t="str">
            <v>TONS</v>
          </cell>
        </row>
        <row r="1238">
          <cell r="A1238" t="str">
            <v>26011</v>
          </cell>
          <cell r="B1238" t="str">
            <v>26</v>
          </cell>
          <cell r="C1238" t="str">
            <v>011</v>
          </cell>
          <cell r="D1238" t="str">
            <v>Arenac</v>
          </cell>
          <cell r="E1238" t="str">
            <v>County</v>
          </cell>
          <cell r="F1238" t="str">
            <v>MI</v>
          </cell>
          <cell r="G1238">
            <v>15899</v>
          </cell>
          <cell r="H1238">
            <v>1</v>
          </cell>
          <cell r="I1238">
            <v>1578.93796126699</v>
          </cell>
          <cell r="J1238" t="str">
            <v>TONS</v>
          </cell>
        </row>
        <row r="1239">
          <cell r="A1239" t="str">
            <v>26013</v>
          </cell>
          <cell r="B1239" t="str">
            <v>26</v>
          </cell>
          <cell r="C1239" t="str">
            <v>013</v>
          </cell>
          <cell r="D1239" t="str">
            <v>Baraga</v>
          </cell>
          <cell r="E1239" t="str">
            <v>County</v>
          </cell>
          <cell r="F1239" t="str">
            <v>MI</v>
          </cell>
          <cell r="G1239">
            <v>8860</v>
          </cell>
          <cell r="H1239">
            <v>1</v>
          </cell>
          <cell r="I1239">
            <v>879.89120931036757</v>
          </cell>
          <cell r="J1239" t="str">
            <v>TONS</v>
          </cell>
        </row>
        <row r="1240">
          <cell r="A1240" t="str">
            <v>26015</v>
          </cell>
          <cell r="B1240" t="str">
            <v>26</v>
          </cell>
          <cell r="C1240" t="str">
            <v>015</v>
          </cell>
          <cell r="D1240" t="str">
            <v>Barry</v>
          </cell>
          <cell r="E1240" t="str">
            <v>County</v>
          </cell>
          <cell r="F1240" t="str">
            <v>MI</v>
          </cell>
          <cell r="G1240">
            <v>59173</v>
          </cell>
          <cell r="H1240">
            <v>0.77128082064455072</v>
          </cell>
          <cell r="I1240">
            <v>4532.432833150775</v>
          </cell>
          <cell r="J1240" t="str">
            <v>TONS</v>
          </cell>
        </row>
        <row r="1241">
          <cell r="A1241" t="str">
            <v>26017</v>
          </cell>
          <cell r="B1241" t="str">
            <v>26</v>
          </cell>
          <cell r="C1241" t="str">
            <v>017</v>
          </cell>
          <cell r="D1241" t="str">
            <v>Bay</v>
          </cell>
          <cell r="E1241" t="str">
            <v>County</v>
          </cell>
          <cell r="F1241" t="str">
            <v>MI</v>
          </cell>
          <cell r="G1241">
            <v>107771</v>
          </cell>
          <cell r="H1241">
            <v>0.30311493815590462</v>
          </cell>
          <cell r="I1241">
            <v>3244.1767646209678</v>
          </cell>
          <cell r="J1241" t="str">
            <v>TONS</v>
          </cell>
        </row>
        <row r="1242">
          <cell r="A1242" t="str">
            <v>26019</v>
          </cell>
          <cell r="B1242" t="str">
            <v>26</v>
          </cell>
          <cell r="C1242" t="str">
            <v>019</v>
          </cell>
          <cell r="D1242" t="str">
            <v>Benzie</v>
          </cell>
          <cell r="E1242" t="str">
            <v>County</v>
          </cell>
          <cell r="F1242" t="str">
            <v>MI</v>
          </cell>
          <cell r="G1242">
            <v>17525</v>
          </cell>
          <cell r="H1242">
            <v>1</v>
          </cell>
          <cell r="I1242">
            <v>1740.4168671742882</v>
          </cell>
          <cell r="J1242" t="str">
            <v>TONS</v>
          </cell>
        </row>
        <row r="1243">
          <cell r="A1243" t="str">
            <v>26021</v>
          </cell>
          <cell r="B1243" t="str">
            <v>26</v>
          </cell>
          <cell r="C1243" t="str">
            <v>021</v>
          </cell>
          <cell r="D1243" t="str">
            <v>Berrien</v>
          </cell>
          <cell r="E1243" t="str">
            <v>County</v>
          </cell>
          <cell r="F1243" t="str">
            <v>MI</v>
          </cell>
          <cell r="G1243">
            <v>156813</v>
          </cell>
          <cell r="H1243">
            <v>0.32856969766537214</v>
          </cell>
          <cell r="I1243">
            <v>5116.8752447525258</v>
          </cell>
          <cell r="J1243" t="str">
            <v>TONS</v>
          </cell>
        </row>
        <row r="1244">
          <cell r="A1244" t="str">
            <v>26023</v>
          </cell>
          <cell r="B1244" t="str">
            <v>26</v>
          </cell>
          <cell r="C1244" t="str">
            <v>023</v>
          </cell>
          <cell r="D1244" t="str">
            <v>Branch</v>
          </cell>
          <cell r="E1244" t="str">
            <v>County</v>
          </cell>
          <cell r="F1244" t="str">
            <v>MI</v>
          </cell>
          <cell r="G1244">
            <v>45248</v>
          </cell>
          <cell r="H1244">
            <v>0.62703323903818953</v>
          </cell>
          <cell r="I1244">
            <v>2817.6380801979399</v>
          </cell>
          <cell r="J1244" t="str">
            <v>TONS</v>
          </cell>
        </row>
        <row r="1245">
          <cell r="A1245" t="str">
            <v>26025</v>
          </cell>
          <cell r="B1245" t="str">
            <v>26</v>
          </cell>
          <cell r="C1245" t="str">
            <v>025</v>
          </cell>
          <cell r="D1245" t="str">
            <v>Calhoun</v>
          </cell>
          <cell r="E1245" t="str">
            <v>County</v>
          </cell>
          <cell r="F1245" t="str">
            <v>MI</v>
          </cell>
          <cell r="G1245">
            <v>136146</v>
          </cell>
          <cell r="H1245">
            <v>0.30977039354810276</v>
          </cell>
          <cell r="I1245">
            <v>4188.3218805254446</v>
          </cell>
          <cell r="J1245" t="str">
            <v>TONS</v>
          </cell>
        </row>
        <row r="1246">
          <cell r="A1246" t="str">
            <v>26027</v>
          </cell>
          <cell r="B1246" t="str">
            <v>26</v>
          </cell>
          <cell r="C1246" t="str">
            <v>027</v>
          </cell>
          <cell r="D1246" t="str">
            <v>Cass</v>
          </cell>
          <cell r="E1246" t="str">
            <v>County</v>
          </cell>
          <cell r="F1246" t="str">
            <v>MI</v>
          </cell>
          <cell r="G1246">
            <v>52293</v>
          </cell>
          <cell r="H1246">
            <v>0.71181611305528469</v>
          </cell>
          <cell r="I1246">
            <v>3696.6354948261633</v>
          </cell>
          <cell r="J1246" t="str">
            <v>TONS</v>
          </cell>
        </row>
        <row r="1247">
          <cell r="A1247" t="str">
            <v>26029</v>
          </cell>
          <cell r="B1247" t="str">
            <v>26</v>
          </cell>
          <cell r="C1247" t="str">
            <v>029</v>
          </cell>
          <cell r="D1247" t="str">
            <v>Charlevoix</v>
          </cell>
          <cell r="E1247" t="str">
            <v>County</v>
          </cell>
          <cell r="F1247" t="str">
            <v>MI</v>
          </cell>
          <cell r="G1247">
            <v>25949</v>
          </cell>
          <cell r="H1247">
            <v>0.70403483756599483</v>
          </cell>
          <cell r="I1247">
            <v>1814.3038942315015</v>
          </cell>
          <cell r="J1247" t="str">
            <v>TONS</v>
          </cell>
        </row>
        <row r="1248">
          <cell r="A1248" t="str">
            <v>26031</v>
          </cell>
          <cell r="B1248" t="str">
            <v>26</v>
          </cell>
          <cell r="C1248" t="str">
            <v>031</v>
          </cell>
          <cell r="D1248" t="str">
            <v>Cheboygan</v>
          </cell>
          <cell r="E1248" t="str">
            <v>County</v>
          </cell>
          <cell r="F1248" t="str">
            <v>MI</v>
          </cell>
          <cell r="G1248">
            <v>26152</v>
          </cell>
          <cell r="H1248">
            <v>0.8272789843988988</v>
          </cell>
          <cell r="I1248">
            <v>2148.5831053532506</v>
          </cell>
          <cell r="J1248" t="str">
            <v>TONS</v>
          </cell>
        </row>
        <row r="1249">
          <cell r="A1249" t="str">
            <v>26033</v>
          </cell>
          <cell r="B1249" t="str">
            <v>26</v>
          </cell>
          <cell r="C1249" t="str">
            <v>033</v>
          </cell>
          <cell r="D1249" t="str">
            <v>Chippewa</v>
          </cell>
          <cell r="E1249" t="str">
            <v>County</v>
          </cell>
          <cell r="F1249" t="str">
            <v>MI</v>
          </cell>
          <cell r="G1249">
            <v>38520</v>
          </cell>
          <cell r="H1249">
            <v>0.48938213914849427</v>
          </cell>
          <cell r="I1249">
            <v>1872.1026170101286</v>
          </cell>
          <cell r="J1249" t="str">
            <v>TONS</v>
          </cell>
        </row>
        <row r="1250">
          <cell r="A1250" t="str">
            <v>26035</v>
          </cell>
          <cell r="B1250" t="str">
            <v>26</v>
          </cell>
          <cell r="C1250" t="str">
            <v>035</v>
          </cell>
          <cell r="D1250" t="str">
            <v>Clare</v>
          </cell>
          <cell r="E1250" t="str">
            <v>County</v>
          </cell>
          <cell r="F1250" t="str">
            <v>MI</v>
          </cell>
          <cell r="G1250">
            <v>30926</v>
          </cell>
          <cell r="H1250">
            <v>0.70642824807605253</v>
          </cell>
          <cell r="I1250">
            <v>2169.6369356437472</v>
          </cell>
          <cell r="J1250" t="str">
            <v>TONS</v>
          </cell>
        </row>
        <row r="1251">
          <cell r="A1251" t="str">
            <v>26037</v>
          </cell>
          <cell r="B1251" t="str">
            <v>26</v>
          </cell>
          <cell r="C1251" t="str">
            <v>037</v>
          </cell>
          <cell r="D1251" t="str">
            <v>Clinton</v>
          </cell>
          <cell r="E1251" t="str">
            <v>County</v>
          </cell>
          <cell r="F1251" t="str">
            <v>MI</v>
          </cell>
          <cell r="G1251">
            <v>75382</v>
          </cell>
          <cell r="H1251">
            <v>0.52926428059749009</v>
          </cell>
          <cell r="I1251">
            <v>3962.191825943085</v>
          </cell>
          <cell r="J1251" t="str">
            <v>TONS</v>
          </cell>
        </row>
        <row r="1252">
          <cell r="A1252" t="str">
            <v>26039</v>
          </cell>
          <cell r="B1252" t="str">
            <v>26</v>
          </cell>
          <cell r="C1252" t="str">
            <v>039</v>
          </cell>
          <cell r="D1252" t="str">
            <v>Crawford</v>
          </cell>
          <cell r="E1252" t="str">
            <v>County</v>
          </cell>
          <cell r="F1252" t="str">
            <v>MI</v>
          </cell>
          <cell r="G1252">
            <v>14074</v>
          </cell>
          <cell r="H1252">
            <v>0.72587750461844536</v>
          </cell>
          <cell r="I1252">
            <v>1014.5562747533538</v>
          </cell>
          <cell r="J1252" t="str">
            <v>TONS</v>
          </cell>
        </row>
        <row r="1253">
          <cell r="A1253" t="str">
            <v>26041</v>
          </cell>
          <cell r="B1253" t="str">
            <v>26</v>
          </cell>
          <cell r="C1253" t="str">
            <v>041</v>
          </cell>
          <cell r="D1253" t="str">
            <v>Delta</v>
          </cell>
          <cell r="E1253" t="str">
            <v>County</v>
          </cell>
          <cell r="F1253" t="str">
            <v>MI</v>
          </cell>
          <cell r="G1253">
            <v>37069</v>
          </cell>
          <cell r="H1253">
            <v>0.43753540694380749</v>
          </cell>
          <cell r="I1253">
            <v>1610.7173277432114</v>
          </cell>
          <cell r="J1253" t="str">
            <v>TONS</v>
          </cell>
        </row>
        <row r="1254">
          <cell r="A1254" t="str">
            <v>26043</v>
          </cell>
          <cell r="B1254" t="str">
            <v>26</v>
          </cell>
          <cell r="C1254" t="str">
            <v>043</v>
          </cell>
          <cell r="D1254" t="str">
            <v>Dickinson</v>
          </cell>
          <cell r="E1254" t="str">
            <v>County</v>
          </cell>
          <cell r="F1254" t="str">
            <v>MI</v>
          </cell>
          <cell r="G1254">
            <v>26168</v>
          </cell>
          <cell r="H1254">
            <v>0.32765209416080709</v>
          </cell>
          <cell r="I1254">
            <v>851.488400522245</v>
          </cell>
          <cell r="J1254" t="str">
            <v>TONS</v>
          </cell>
        </row>
        <row r="1255">
          <cell r="A1255" t="str">
            <v>26045</v>
          </cell>
          <cell r="B1255" t="str">
            <v>26</v>
          </cell>
          <cell r="C1255" t="str">
            <v>045</v>
          </cell>
          <cell r="D1255" t="str">
            <v>Eaton</v>
          </cell>
          <cell r="E1255" t="str">
            <v>County</v>
          </cell>
          <cell r="F1255" t="str">
            <v>MI</v>
          </cell>
          <cell r="G1255">
            <v>107759</v>
          </cell>
          <cell r="H1255">
            <v>0.37971770339368405</v>
          </cell>
          <cell r="I1255">
            <v>4063.5878671062769</v>
          </cell>
          <cell r="J1255" t="str">
            <v>TONS</v>
          </cell>
        </row>
        <row r="1256">
          <cell r="A1256" t="str">
            <v>26047</v>
          </cell>
          <cell r="B1256" t="str">
            <v>26</v>
          </cell>
          <cell r="C1256" t="str">
            <v>047</v>
          </cell>
          <cell r="D1256" t="str">
            <v>Emmet</v>
          </cell>
          <cell r="E1256" t="str">
            <v>County</v>
          </cell>
          <cell r="F1256" t="str">
            <v>MI</v>
          </cell>
          <cell r="G1256">
            <v>32694</v>
          </cell>
          <cell r="H1256">
            <v>0.74888358720254478</v>
          </cell>
          <cell r="I1256">
            <v>2431.5187775118552</v>
          </cell>
          <cell r="J1256" t="str">
            <v>TONS</v>
          </cell>
        </row>
        <row r="1257">
          <cell r="A1257" t="str">
            <v>26049</v>
          </cell>
          <cell r="B1257" t="str">
            <v>26</v>
          </cell>
          <cell r="C1257" t="str">
            <v>049</v>
          </cell>
          <cell r="D1257" t="str">
            <v>Genesee</v>
          </cell>
          <cell r="E1257" t="str">
            <v>County</v>
          </cell>
          <cell r="F1257" t="str">
            <v>MI</v>
          </cell>
          <cell r="G1257">
            <v>425790</v>
          </cell>
          <cell r="H1257">
            <v>0.16755207966368399</v>
          </cell>
          <cell r="I1257">
            <v>0</v>
          </cell>
          <cell r="J1257" t="str">
            <v>TONS</v>
          </cell>
        </row>
        <row r="1258">
          <cell r="A1258" t="str">
            <v>26051</v>
          </cell>
          <cell r="B1258" t="str">
            <v>26</v>
          </cell>
          <cell r="C1258" t="str">
            <v>051</v>
          </cell>
          <cell r="D1258" t="str">
            <v>Gladwin</v>
          </cell>
          <cell r="E1258" t="str">
            <v>County</v>
          </cell>
          <cell r="F1258" t="str">
            <v>MI</v>
          </cell>
          <cell r="G1258">
            <v>25692</v>
          </cell>
          <cell r="H1258">
            <v>0.88580102755721624</v>
          </cell>
          <cell r="I1258">
            <v>2260.1088195807383</v>
          </cell>
          <cell r="J1258" t="str">
            <v>TONS</v>
          </cell>
        </row>
        <row r="1259">
          <cell r="A1259" t="str">
            <v>26053</v>
          </cell>
          <cell r="B1259" t="str">
            <v>26</v>
          </cell>
          <cell r="C1259" t="str">
            <v>053</v>
          </cell>
          <cell r="D1259" t="str">
            <v>Gogebic</v>
          </cell>
          <cell r="E1259" t="str">
            <v>County</v>
          </cell>
          <cell r="F1259" t="str">
            <v>MI</v>
          </cell>
          <cell r="G1259">
            <v>16427</v>
          </cell>
          <cell r="H1259">
            <v>0.68168259572654777</v>
          </cell>
          <cell r="I1259">
            <v>1112.0792056272569</v>
          </cell>
          <cell r="J1259" t="str">
            <v>TONS</v>
          </cell>
        </row>
        <row r="1260">
          <cell r="A1260" t="str">
            <v>26055</v>
          </cell>
          <cell r="B1260" t="str">
            <v>26</v>
          </cell>
          <cell r="C1260" t="str">
            <v>055</v>
          </cell>
          <cell r="D1260" t="str">
            <v>Grand Traverse</v>
          </cell>
          <cell r="E1260" t="str">
            <v>County</v>
          </cell>
          <cell r="F1260" t="str">
            <v>MI</v>
          </cell>
          <cell r="G1260">
            <v>86986</v>
          </cell>
          <cell r="H1260">
            <v>0.48023819925045408</v>
          </cell>
          <cell r="I1260">
            <v>4148.5976724301681</v>
          </cell>
          <cell r="J1260" t="str">
            <v>TONS</v>
          </cell>
        </row>
        <row r="1261">
          <cell r="A1261" t="str">
            <v>26057</v>
          </cell>
          <cell r="B1261" t="str">
            <v>26</v>
          </cell>
          <cell r="C1261" t="str">
            <v>057</v>
          </cell>
          <cell r="D1261" t="str">
            <v>Gratiot</v>
          </cell>
          <cell r="E1261" t="str">
            <v>County</v>
          </cell>
          <cell r="F1261" t="str">
            <v>MI</v>
          </cell>
          <cell r="G1261">
            <v>42476</v>
          </cell>
          <cell r="H1261">
            <v>0.60156323570957715</v>
          </cell>
          <cell r="I1261">
            <v>2537.5824131262425</v>
          </cell>
          <cell r="J1261" t="str">
            <v>TONS</v>
          </cell>
        </row>
        <row r="1262">
          <cell r="A1262" t="str">
            <v>26059</v>
          </cell>
          <cell r="B1262" t="str">
            <v>26</v>
          </cell>
          <cell r="C1262" t="str">
            <v>059</v>
          </cell>
          <cell r="D1262" t="str">
            <v>Hillsdale</v>
          </cell>
          <cell r="E1262" t="str">
            <v>County</v>
          </cell>
          <cell r="F1262" t="str">
            <v>MI</v>
          </cell>
          <cell r="G1262">
            <v>46688</v>
          </cell>
          <cell r="H1262">
            <v>0.69126970527758735</v>
          </cell>
          <cell r="I1262">
            <v>3205.1477301673594</v>
          </cell>
          <cell r="J1262" t="str">
            <v>TONS</v>
          </cell>
        </row>
        <row r="1263">
          <cell r="A1263" t="str">
            <v>26061</v>
          </cell>
          <cell r="B1263" t="str">
            <v>26</v>
          </cell>
          <cell r="C1263" t="str">
            <v>061</v>
          </cell>
          <cell r="D1263" t="str">
            <v>Houghton</v>
          </cell>
          <cell r="E1263" t="str">
            <v>County</v>
          </cell>
          <cell r="F1263" t="str">
            <v>MI</v>
          </cell>
          <cell r="G1263">
            <v>36628</v>
          </cell>
          <cell r="H1263">
            <v>0.37815332532488805</v>
          </cell>
          <cell r="I1263">
            <v>1375.5500158191762</v>
          </cell>
          <cell r="J1263" t="str">
            <v>TONS</v>
          </cell>
        </row>
        <row r="1264">
          <cell r="A1264" t="str">
            <v>26063</v>
          </cell>
          <cell r="B1264" t="str">
            <v>26</v>
          </cell>
          <cell r="C1264" t="str">
            <v>063</v>
          </cell>
          <cell r="D1264" t="str">
            <v>Huron</v>
          </cell>
          <cell r="E1264" t="str">
            <v>County</v>
          </cell>
          <cell r="F1264" t="str">
            <v>MI</v>
          </cell>
          <cell r="G1264">
            <v>33118</v>
          </cell>
          <cell r="H1264">
            <v>0.89461924029228823</v>
          </cell>
          <cell r="I1264">
            <v>2942.3720936171067</v>
          </cell>
          <cell r="J1264" t="str">
            <v>TONS</v>
          </cell>
        </row>
        <row r="1265">
          <cell r="A1265" t="str">
            <v>26065</v>
          </cell>
          <cell r="B1265" t="str">
            <v>26</v>
          </cell>
          <cell r="C1265" t="str">
            <v>065</v>
          </cell>
          <cell r="D1265" t="str">
            <v>Ingham</v>
          </cell>
          <cell r="E1265" t="str">
            <v>County</v>
          </cell>
          <cell r="F1265" t="str">
            <v>MI</v>
          </cell>
          <cell r="G1265">
            <v>280895</v>
          </cell>
          <cell r="H1265">
            <v>0.13206358247743819</v>
          </cell>
          <cell r="I1265">
            <v>0</v>
          </cell>
          <cell r="J1265" t="str">
            <v>TONS</v>
          </cell>
        </row>
        <row r="1266">
          <cell r="A1266" t="str">
            <v>26067</v>
          </cell>
          <cell r="B1266" t="str">
            <v>26</v>
          </cell>
          <cell r="C1266" t="str">
            <v>067</v>
          </cell>
          <cell r="D1266" t="str">
            <v>Ionia</v>
          </cell>
          <cell r="E1266" t="str">
            <v>County</v>
          </cell>
          <cell r="F1266" t="str">
            <v>MI</v>
          </cell>
          <cell r="G1266">
            <v>63905</v>
          </cell>
          <cell r="H1266">
            <v>0.60538299037633991</v>
          </cell>
          <cell r="I1266">
            <v>3842.0260964548743</v>
          </cell>
          <cell r="J1266" t="str">
            <v>TONS</v>
          </cell>
        </row>
        <row r="1267">
          <cell r="A1267" t="str">
            <v>26069</v>
          </cell>
          <cell r="B1267" t="str">
            <v>26</v>
          </cell>
          <cell r="C1267" t="str">
            <v>069</v>
          </cell>
          <cell r="D1267" t="str">
            <v>Iosco</v>
          </cell>
          <cell r="E1267" t="str">
            <v>County</v>
          </cell>
          <cell r="F1267" t="str">
            <v>MI</v>
          </cell>
          <cell r="G1267">
            <v>25887</v>
          </cell>
          <cell r="H1267">
            <v>0.58906014601923751</v>
          </cell>
          <cell r="I1267">
            <v>1514.3861231121666</v>
          </cell>
          <cell r="J1267" t="str">
            <v>TONS</v>
          </cell>
        </row>
        <row r="1268">
          <cell r="A1268" t="str">
            <v>26071</v>
          </cell>
          <cell r="B1268" t="str">
            <v>26</v>
          </cell>
          <cell r="C1268" t="str">
            <v>071</v>
          </cell>
          <cell r="D1268" t="str">
            <v>Iron</v>
          </cell>
          <cell r="E1268" t="str">
            <v>County</v>
          </cell>
          <cell r="F1268" t="str">
            <v>MI</v>
          </cell>
          <cell r="G1268">
            <v>11817</v>
          </cell>
          <cell r="H1268">
            <v>0.72852669882372856</v>
          </cell>
          <cell r="I1268">
            <v>854.96426873058192</v>
          </cell>
          <cell r="J1268" t="str">
            <v>TONS</v>
          </cell>
        </row>
        <row r="1269">
          <cell r="A1269" t="str">
            <v>26073</v>
          </cell>
          <cell r="B1269" t="str">
            <v>26</v>
          </cell>
          <cell r="C1269" t="str">
            <v>073</v>
          </cell>
          <cell r="D1269" t="str">
            <v>Isabella</v>
          </cell>
          <cell r="E1269" t="str">
            <v>County</v>
          </cell>
          <cell r="F1269" t="str">
            <v>MI</v>
          </cell>
          <cell r="G1269">
            <v>70311</v>
          </cell>
          <cell r="H1269">
            <v>0.46588727226180826</v>
          </cell>
          <cell r="I1269">
            <v>3253.1147114424052</v>
          </cell>
          <cell r="J1269" t="str">
            <v>TONS</v>
          </cell>
        </row>
        <row r="1270">
          <cell r="A1270" t="str">
            <v>26075</v>
          </cell>
          <cell r="B1270" t="str">
            <v>26</v>
          </cell>
          <cell r="C1270" t="str">
            <v>075</v>
          </cell>
          <cell r="D1270" t="str">
            <v>Jackson</v>
          </cell>
          <cell r="E1270" t="str">
            <v>County</v>
          </cell>
          <cell r="F1270" t="str">
            <v>MI</v>
          </cell>
          <cell r="G1270">
            <v>160248</v>
          </cell>
          <cell r="H1270">
            <v>0.41823298886725574</v>
          </cell>
          <cell r="I1270">
            <v>6655.8903768837627</v>
          </cell>
          <cell r="J1270" t="str">
            <v>TONS</v>
          </cell>
        </row>
        <row r="1271">
          <cell r="A1271" t="str">
            <v>26077</v>
          </cell>
          <cell r="B1271" t="str">
            <v>26</v>
          </cell>
          <cell r="C1271" t="str">
            <v>077</v>
          </cell>
          <cell r="D1271" t="str">
            <v>Kalamazoo</v>
          </cell>
          <cell r="E1271" t="str">
            <v>County</v>
          </cell>
          <cell r="F1271" t="str">
            <v>MI</v>
          </cell>
          <cell r="G1271">
            <v>250331</v>
          </cell>
          <cell r="H1271">
            <v>0.17547167550163584</v>
          </cell>
          <cell r="I1271">
            <v>0</v>
          </cell>
          <cell r="J1271" t="str">
            <v>TONS</v>
          </cell>
        </row>
        <row r="1272">
          <cell r="A1272" t="str">
            <v>26079</v>
          </cell>
          <cell r="B1272" t="str">
            <v>26</v>
          </cell>
          <cell r="C1272" t="str">
            <v>079</v>
          </cell>
          <cell r="D1272" t="str">
            <v>Kalkaska</v>
          </cell>
          <cell r="E1272" t="str">
            <v>County</v>
          </cell>
          <cell r="F1272" t="str">
            <v>MI</v>
          </cell>
          <cell r="G1272">
            <v>17153</v>
          </cell>
          <cell r="H1272">
            <v>0.84445869527196404</v>
          </cell>
          <cell r="I1272">
            <v>1438.512885650189</v>
          </cell>
          <cell r="J1272" t="str">
            <v>TONS</v>
          </cell>
        </row>
        <row r="1273">
          <cell r="A1273" t="str">
            <v>26081</v>
          </cell>
          <cell r="B1273" t="str">
            <v>26</v>
          </cell>
          <cell r="C1273" t="str">
            <v>081</v>
          </cell>
          <cell r="D1273" t="str">
            <v>Kent</v>
          </cell>
          <cell r="E1273" t="str">
            <v>County</v>
          </cell>
          <cell r="F1273" t="str">
            <v>MI</v>
          </cell>
          <cell r="G1273">
            <v>602622</v>
          </cell>
          <cell r="H1273">
            <v>0.15675332131916855</v>
          </cell>
          <cell r="I1273">
            <v>0</v>
          </cell>
          <cell r="J1273" t="str">
            <v>TONS</v>
          </cell>
        </row>
        <row r="1274">
          <cell r="A1274" t="str">
            <v>26083</v>
          </cell>
          <cell r="B1274" t="str">
            <v>26</v>
          </cell>
          <cell r="C1274" t="str">
            <v>083</v>
          </cell>
          <cell r="D1274" t="str">
            <v>Keweenaw</v>
          </cell>
          <cell r="E1274" t="str">
            <v>County</v>
          </cell>
          <cell r="F1274" t="str">
            <v>MI</v>
          </cell>
          <cell r="G1274">
            <v>2156</v>
          </cell>
          <cell r="H1274">
            <v>1</v>
          </cell>
          <cell r="I1274">
            <v>214.11348163353861</v>
          </cell>
          <cell r="J1274" t="str">
            <v>TONS</v>
          </cell>
        </row>
        <row r="1275">
          <cell r="A1275" t="str">
            <v>26085</v>
          </cell>
          <cell r="B1275" t="str">
            <v>26</v>
          </cell>
          <cell r="C1275" t="str">
            <v>085</v>
          </cell>
          <cell r="D1275" t="str">
            <v>Lake</v>
          </cell>
          <cell r="E1275" t="str">
            <v>County</v>
          </cell>
          <cell r="F1275" t="str">
            <v>MI</v>
          </cell>
          <cell r="G1275">
            <v>11539</v>
          </cell>
          <cell r="H1275">
            <v>1</v>
          </cell>
          <cell r="I1275">
            <v>1145.9440930284798</v>
          </cell>
          <cell r="J1275" t="str">
            <v>TONS</v>
          </cell>
        </row>
        <row r="1276">
          <cell r="A1276" t="str">
            <v>26087</v>
          </cell>
          <cell r="B1276" t="str">
            <v>26</v>
          </cell>
          <cell r="C1276" t="str">
            <v>087</v>
          </cell>
          <cell r="D1276" t="str">
            <v>Lapeer</v>
          </cell>
          <cell r="E1276" t="str">
            <v>County</v>
          </cell>
          <cell r="F1276" t="str">
            <v>MI</v>
          </cell>
          <cell r="G1276">
            <v>88319</v>
          </cell>
          <cell r="H1276">
            <v>0.7734802250931283</v>
          </cell>
          <cell r="I1276">
            <v>6784.1995690315061</v>
          </cell>
          <cell r="J1276" t="str">
            <v>TONS</v>
          </cell>
        </row>
        <row r="1277">
          <cell r="A1277" t="str">
            <v>26089</v>
          </cell>
          <cell r="B1277" t="str">
            <v>26</v>
          </cell>
          <cell r="C1277" t="str">
            <v>089</v>
          </cell>
          <cell r="D1277" t="str">
            <v>Leelanau</v>
          </cell>
          <cell r="E1277" t="str">
            <v>County</v>
          </cell>
          <cell r="F1277" t="str">
            <v>MI</v>
          </cell>
          <cell r="G1277">
            <v>21708</v>
          </cell>
          <cell r="H1277">
            <v>0.91261286161783672</v>
          </cell>
          <cell r="I1277">
            <v>1967.4407164387915</v>
          </cell>
          <cell r="J1277" t="str">
            <v>TONS</v>
          </cell>
        </row>
        <row r="1278">
          <cell r="A1278" t="str">
            <v>26091</v>
          </cell>
          <cell r="B1278" t="str">
            <v>26</v>
          </cell>
          <cell r="C1278" t="str">
            <v>091</v>
          </cell>
          <cell r="D1278" t="str">
            <v>Lenawee</v>
          </cell>
          <cell r="E1278" t="str">
            <v>County</v>
          </cell>
          <cell r="F1278" t="str">
            <v>MI</v>
          </cell>
          <cell r="G1278">
            <v>99892</v>
          </cell>
          <cell r="H1278">
            <v>0.51821967725143159</v>
          </cell>
          <cell r="I1278">
            <v>5140.9083906501683</v>
          </cell>
          <cell r="J1278" t="str">
            <v>TONS</v>
          </cell>
        </row>
        <row r="1279">
          <cell r="A1279" t="str">
            <v>26093</v>
          </cell>
          <cell r="B1279" t="str">
            <v>26</v>
          </cell>
          <cell r="C1279" t="str">
            <v>093</v>
          </cell>
          <cell r="D1279" t="str">
            <v>Livingston</v>
          </cell>
          <cell r="E1279" t="str">
            <v>County</v>
          </cell>
          <cell r="F1279" t="str">
            <v>MI</v>
          </cell>
          <cell r="G1279">
            <v>180967</v>
          </cell>
          <cell r="H1279">
            <v>0.36905071090309283</v>
          </cell>
          <cell r="I1279">
            <v>6632.5524046277887</v>
          </cell>
          <cell r="J1279" t="str">
            <v>TONS</v>
          </cell>
        </row>
        <row r="1280">
          <cell r="A1280" t="str">
            <v>26095</v>
          </cell>
          <cell r="B1280" t="str">
            <v>26</v>
          </cell>
          <cell r="C1280" t="str">
            <v>095</v>
          </cell>
          <cell r="D1280" t="str">
            <v>Luce</v>
          </cell>
          <cell r="E1280" t="str">
            <v>County</v>
          </cell>
          <cell r="F1280" t="str">
            <v>MI</v>
          </cell>
          <cell r="G1280">
            <v>6631</v>
          </cell>
          <cell r="H1280">
            <v>0.51364801689036343</v>
          </cell>
          <cell r="I1280">
            <v>338.25163193127673</v>
          </cell>
          <cell r="J1280" t="str">
            <v>TONS</v>
          </cell>
        </row>
        <row r="1281">
          <cell r="A1281" t="str">
            <v>26097</v>
          </cell>
          <cell r="B1281" t="str">
            <v>26</v>
          </cell>
          <cell r="C1281" t="str">
            <v>097</v>
          </cell>
          <cell r="D1281" t="str">
            <v>Mackinac</v>
          </cell>
          <cell r="E1281" t="str">
            <v>County</v>
          </cell>
          <cell r="F1281" t="str">
            <v>MI</v>
          </cell>
          <cell r="G1281">
            <v>11113</v>
          </cell>
          <cell r="H1281">
            <v>0.77224871771798798</v>
          </cell>
          <cell r="I1281">
            <v>852.28288468415053</v>
          </cell>
          <cell r="J1281" t="str">
            <v>TONS</v>
          </cell>
        </row>
        <row r="1282">
          <cell r="A1282" t="str">
            <v>26099</v>
          </cell>
          <cell r="B1282" t="str">
            <v>26</v>
          </cell>
          <cell r="C1282" t="str">
            <v>099</v>
          </cell>
          <cell r="D1282" t="str">
            <v>Macomb</v>
          </cell>
          <cell r="E1282" t="str">
            <v>County</v>
          </cell>
          <cell r="F1282" t="str">
            <v>MI</v>
          </cell>
          <cell r="G1282">
            <v>840978</v>
          </cell>
          <cell r="H1282">
            <v>2.8053052517426139E-2</v>
          </cell>
          <cell r="I1282">
            <v>0</v>
          </cell>
          <cell r="J1282" t="str">
            <v>TONS</v>
          </cell>
        </row>
        <row r="1283">
          <cell r="A1283" t="str">
            <v>26101</v>
          </cell>
          <cell r="B1283" t="str">
            <v>26</v>
          </cell>
          <cell r="C1283" t="str">
            <v>101</v>
          </cell>
          <cell r="D1283" t="str">
            <v>Manistee</v>
          </cell>
          <cell r="E1283" t="str">
            <v>County</v>
          </cell>
          <cell r="F1283" t="str">
            <v>MI</v>
          </cell>
          <cell r="G1283">
            <v>24733</v>
          </cell>
          <cell r="H1283">
            <v>0.61161201633445195</v>
          </cell>
          <cell r="I1283">
            <v>1502.2702396431073</v>
          </cell>
          <cell r="J1283" t="str">
            <v>TONS</v>
          </cell>
        </row>
        <row r="1284">
          <cell r="A1284" t="str">
            <v>26103</v>
          </cell>
          <cell r="B1284" t="str">
            <v>26</v>
          </cell>
          <cell r="C1284" t="str">
            <v>103</v>
          </cell>
          <cell r="D1284" t="str">
            <v>Marquette</v>
          </cell>
          <cell r="E1284" t="str">
            <v>County</v>
          </cell>
          <cell r="F1284" t="str">
            <v>MI</v>
          </cell>
          <cell r="G1284">
            <v>67077</v>
          </cell>
          <cell r="H1284">
            <v>0.41489631319230136</v>
          </cell>
          <cell r="I1284">
            <v>2763.8117782288405</v>
          </cell>
          <cell r="J1284" t="str">
            <v>TONS</v>
          </cell>
        </row>
        <row r="1285">
          <cell r="A1285" t="str">
            <v>26105</v>
          </cell>
          <cell r="B1285" t="str">
            <v>26</v>
          </cell>
          <cell r="C1285" t="str">
            <v>105</v>
          </cell>
          <cell r="D1285" t="str">
            <v>Mason</v>
          </cell>
          <cell r="E1285" t="str">
            <v>County</v>
          </cell>
          <cell r="F1285" t="str">
            <v>MI</v>
          </cell>
          <cell r="G1285">
            <v>28705</v>
          </cell>
          <cell r="H1285">
            <v>0.62689426929106429</v>
          </cell>
          <cell r="I1285">
            <v>1787.0928116862374</v>
          </cell>
          <cell r="J1285" t="str">
            <v>TONS</v>
          </cell>
        </row>
        <row r="1286">
          <cell r="A1286" t="str">
            <v>26107</v>
          </cell>
          <cell r="B1286" t="str">
            <v>26</v>
          </cell>
          <cell r="C1286" t="str">
            <v>107</v>
          </cell>
          <cell r="D1286" t="str">
            <v>Mecosta</v>
          </cell>
          <cell r="E1286" t="str">
            <v>County</v>
          </cell>
          <cell r="F1286" t="str">
            <v>MI</v>
          </cell>
          <cell r="G1286">
            <v>42798</v>
          </cell>
          <cell r="H1286">
            <v>0.66725080611243515</v>
          </cell>
          <cell r="I1286">
            <v>2836.0105264420049</v>
          </cell>
          <cell r="J1286" t="str">
            <v>TONS</v>
          </cell>
        </row>
        <row r="1287">
          <cell r="A1287" t="str">
            <v>26109</v>
          </cell>
          <cell r="B1287" t="str">
            <v>26</v>
          </cell>
          <cell r="C1287" t="str">
            <v>109</v>
          </cell>
          <cell r="D1287" t="str">
            <v>Menominee</v>
          </cell>
          <cell r="E1287" t="str">
            <v>County</v>
          </cell>
          <cell r="F1287" t="str">
            <v>MI</v>
          </cell>
          <cell r="G1287">
            <v>24029</v>
          </cell>
          <cell r="H1287">
            <v>0.64334762162387116</v>
          </cell>
          <cell r="I1287">
            <v>1535.2413323621861</v>
          </cell>
          <cell r="J1287" t="str">
            <v>TONS</v>
          </cell>
        </row>
        <row r="1288">
          <cell r="A1288" t="str">
            <v>26111</v>
          </cell>
          <cell r="B1288" t="str">
            <v>26</v>
          </cell>
          <cell r="C1288" t="str">
            <v>111</v>
          </cell>
          <cell r="D1288" t="str">
            <v>Midland</v>
          </cell>
          <cell r="E1288" t="str">
            <v>County</v>
          </cell>
          <cell r="F1288" t="str">
            <v>MI</v>
          </cell>
          <cell r="G1288">
            <v>83629</v>
          </cell>
          <cell r="H1288">
            <v>0.42780614380179127</v>
          </cell>
          <cell r="I1288">
            <v>3553.0324825617404</v>
          </cell>
          <cell r="J1288" t="str">
            <v>TONS</v>
          </cell>
        </row>
        <row r="1289">
          <cell r="A1289" t="str">
            <v>26113</v>
          </cell>
          <cell r="B1289" t="str">
            <v>26</v>
          </cell>
          <cell r="C1289" t="str">
            <v>113</v>
          </cell>
          <cell r="D1289" t="str">
            <v>Missaukee</v>
          </cell>
          <cell r="E1289" t="str">
            <v>County</v>
          </cell>
          <cell r="F1289" t="str">
            <v>MI</v>
          </cell>
          <cell r="G1289">
            <v>14849</v>
          </cell>
          <cell r="H1289">
            <v>1</v>
          </cell>
          <cell r="I1289">
            <v>1474.6619150168904</v>
          </cell>
          <cell r="J1289" t="str">
            <v>TONS</v>
          </cell>
        </row>
        <row r="1290">
          <cell r="A1290" t="str">
            <v>26115</v>
          </cell>
          <cell r="B1290" t="str">
            <v>26</v>
          </cell>
          <cell r="C1290" t="str">
            <v>115</v>
          </cell>
          <cell r="D1290" t="str">
            <v>Monroe</v>
          </cell>
          <cell r="E1290" t="str">
            <v>County</v>
          </cell>
          <cell r="F1290" t="str">
            <v>MI</v>
          </cell>
          <cell r="G1290">
            <v>152021</v>
          </cell>
          <cell r="H1290">
            <v>0.37555995553245936</v>
          </cell>
          <cell r="I1290">
            <v>5669.9355319590086</v>
          </cell>
          <cell r="J1290" t="str">
            <v>TONS</v>
          </cell>
        </row>
        <row r="1291">
          <cell r="A1291" t="str">
            <v>26117</v>
          </cell>
          <cell r="B1291" t="str">
            <v>26</v>
          </cell>
          <cell r="C1291" t="str">
            <v>117</v>
          </cell>
          <cell r="D1291" t="str">
            <v>Montcalm</v>
          </cell>
          <cell r="E1291" t="str">
            <v>County</v>
          </cell>
          <cell r="F1291" t="str">
            <v>MI</v>
          </cell>
          <cell r="G1291">
            <v>63342</v>
          </cell>
          <cell r="H1291">
            <v>0.84618420637175962</v>
          </cell>
          <cell r="I1291">
            <v>5322.9445742467706</v>
          </cell>
          <cell r="J1291" t="str">
            <v>TONS</v>
          </cell>
        </row>
        <row r="1292">
          <cell r="A1292" t="str">
            <v>26119</v>
          </cell>
          <cell r="B1292" t="str">
            <v>26</v>
          </cell>
          <cell r="C1292" t="str">
            <v>119</v>
          </cell>
          <cell r="D1292" t="str">
            <v>Montmorency</v>
          </cell>
          <cell r="E1292" t="str">
            <v>County</v>
          </cell>
          <cell r="F1292" t="str">
            <v>MI</v>
          </cell>
          <cell r="G1292">
            <v>9765</v>
          </cell>
          <cell r="H1292">
            <v>1</v>
          </cell>
          <cell r="I1292">
            <v>969.76723012592981</v>
          </cell>
          <cell r="J1292" t="str">
            <v>TONS</v>
          </cell>
        </row>
        <row r="1293">
          <cell r="A1293" t="str">
            <v>26121</v>
          </cell>
          <cell r="B1293" t="str">
            <v>26</v>
          </cell>
          <cell r="C1293" t="str">
            <v>121</v>
          </cell>
          <cell r="D1293" t="str">
            <v>Muskegon</v>
          </cell>
          <cell r="E1293" t="str">
            <v>County</v>
          </cell>
          <cell r="F1293" t="str">
            <v>MI</v>
          </cell>
          <cell r="G1293">
            <v>172188</v>
          </cell>
          <cell r="H1293">
            <v>0.23314632843171418</v>
          </cell>
          <cell r="I1293">
            <v>3986.8208349621564</v>
          </cell>
          <cell r="J1293" t="str">
            <v>TONS</v>
          </cell>
        </row>
        <row r="1294">
          <cell r="A1294" t="str">
            <v>26123</v>
          </cell>
          <cell r="B1294" t="str">
            <v>26</v>
          </cell>
          <cell r="C1294" t="str">
            <v>123</v>
          </cell>
          <cell r="D1294" t="str">
            <v>Newaygo</v>
          </cell>
          <cell r="E1294" t="str">
            <v>County</v>
          </cell>
          <cell r="F1294" t="str">
            <v>MI</v>
          </cell>
          <cell r="G1294">
            <v>48460</v>
          </cell>
          <cell r="H1294">
            <v>0.83840280643829967</v>
          </cell>
          <cell r="I1294">
            <v>4034.8871267574409</v>
          </cell>
          <cell r="J1294" t="str">
            <v>TONS</v>
          </cell>
        </row>
        <row r="1295">
          <cell r="A1295" t="str">
            <v>26125</v>
          </cell>
          <cell r="B1295" t="str">
            <v>26</v>
          </cell>
          <cell r="C1295" t="str">
            <v>125</v>
          </cell>
          <cell r="D1295" t="str">
            <v>Oakland</v>
          </cell>
          <cell r="E1295" t="str">
            <v>County</v>
          </cell>
          <cell r="F1295" t="str">
            <v>MI</v>
          </cell>
          <cell r="G1295">
            <v>1202362</v>
          </cell>
          <cell r="H1295">
            <v>4.78666158777473E-2</v>
          </cell>
          <cell r="I1295">
            <v>0</v>
          </cell>
          <cell r="J1295" t="str">
            <v>TONS</v>
          </cell>
        </row>
        <row r="1296">
          <cell r="A1296" t="str">
            <v>26127</v>
          </cell>
          <cell r="B1296" t="str">
            <v>26</v>
          </cell>
          <cell r="C1296" t="str">
            <v>127</v>
          </cell>
          <cell r="D1296" t="str">
            <v>Oceana</v>
          </cell>
          <cell r="E1296" t="str">
            <v>County</v>
          </cell>
          <cell r="F1296" t="str">
            <v>MI</v>
          </cell>
          <cell r="G1296">
            <v>26570</v>
          </cell>
          <cell r="H1296">
            <v>0.89890854347007909</v>
          </cell>
          <cell r="I1296">
            <v>2371.9324653689409</v>
          </cell>
          <cell r="J1296" t="str">
            <v>TONS</v>
          </cell>
        </row>
        <row r="1297">
          <cell r="A1297" t="str">
            <v>26129</v>
          </cell>
          <cell r="B1297" t="str">
            <v>26</v>
          </cell>
          <cell r="C1297" t="str">
            <v>129</v>
          </cell>
          <cell r="D1297" t="str">
            <v>Ogemaw</v>
          </cell>
          <cell r="E1297" t="str">
            <v>County</v>
          </cell>
          <cell r="F1297" t="str">
            <v>MI</v>
          </cell>
          <cell r="G1297">
            <v>21699</v>
          </cell>
          <cell r="H1297">
            <v>1</v>
          </cell>
          <cell r="I1297">
            <v>2154.9389786484944</v>
          </cell>
          <cell r="J1297" t="str">
            <v>TONS</v>
          </cell>
        </row>
        <row r="1298">
          <cell r="A1298" t="str">
            <v>26131</v>
          </cell>
          <cell r="B1298" t="str">
            <v>26</v>
          </cell>
          <cell r="C1298" t="str">
            <v>131</v>
          </cell>
          <cell r="D1298" t="str">
            <v>Ontonagon</v>
          </cell>
          <cell r="E1298" t="str">
            <v>County</v>
          </cell>
          <cell r="F1298" t="str">
            <v>MI</v>
          </cell>
          <cell r="G1298">
            <v>6780</v>
          </cell>
          <cell r="H1298">
            <v>1</v>
          </cell>
          <cell r="I1298">
            <v>673.32532721493124</v>
          </cell>
          <cell r="J1298" t="str">
            <v>TONS</v>
          </cell>
        </row>
        <row r="1299">
          <cell r="A1299" t="str">
            <v>26133</v>
          </cell>
          <cell r="B1299" t="str">
            <v>26</v>
          </cell>
          <cell r="C1299" t="str">
            <v>133</v>
          </cell>
          <cell r="D1299" t="str">
            <v>Osceola</v>
          </cell>
          <cell r="E1299" t="str">
            <v>County</v>
          </cell>
          <cell r="F1299" t="str">
            <v>MI</v>
          </cell>
          <cell r="G1299">
            <v>23528</v>
          </cell>
          <cell r="H1299">
            <v>1</v>
          </cell>
          <cell r="I1299">
            <v>2336.5779201641453</v>
          </cell>
          <cell r="J1299" t="str">
            <v>TONS</v>
          </cell>
        </row>
        <row r="1300">
          <cell r="A1300" t="str">
            <v>26135</v>
          </cell>
          <cell r="B1300" t="str">
            <v>26</v>
          </cell>
          <cell r="C1300" t="str">
            <v>135</v>
          </cell>
          <cell r="D1300" t="str">
            <v>Oscoda</v>
          </cell>
          <cell r="E1300" t="str">
            <v>County</v>
          </cell>
          <cell r="F1300" t="str">
            <v>MI</v>
          </cell>
          <cell r="G1300">
            <v>8640</v>
          </cell>
          <cell r="H1300">
            <v>1</v>
          </cell>
          <cell r="I1300">
            <v>858.04289485796562</v>
          </cell>
          <cell r="J1300" t="str">
            <v>TONS</v>
          </cell>
        </row>
        <row r="1301">
          <cell r="A1301" t="str">
            <v>26137</v>
          </cell>
          <cell r="B1301" t="str">
            <v>26</v>
          </cell>
          <cell r="C1301" t="str">
            <v>137</v>
          </cell>
          <cell r="D1301" t="str">
            <v>Otsego</v>
          </cell>
          <cell r="E1301" t="str">
            <v>County</v>
          </cell>
          <cell r="F1301" t="str">
            <v>MI</v>
          </cell>
          <cell r="G1301">
            <v>24164</v>
          </cell>
          <cell r="H1301">
            <v>0.65659658996854831</v>
          </cell>
          <cell r="I1301">
            <v>1575.6607140991305</v>
          </cell>
          <cell r="J1301" t="str">
            <v>TONS</v>
          </cell>
        </row>
        <row r="1302">
          <cell r="A1302" t="str">
            <v>26139</v>
          </cell>
          <cell r="B1302" t="str">
            <v>26</v>
          </cell>
          <cell r="C1302" t="str">
            <v>139</v>
          </cell>
          <cell r="D1302" t="str">
            <v>Ottawa</v>
          </cell>
          <cell r="E1302" t="str">
            <v>County</v>
          </cell>
          <cell r="F1302" t="str">
            <v>MI</v>
          </cell>
          <cell r="G1302">
            <v>263801</v>
          </cell>
          <cell r="H1302">
            <v>0.20315692510642491</v>
          </cell>
          <cell r="I1302">
            <v>5322.3487111253417</v>
          </cell>
          <cell r="J1302" t="str">
            <v>TONS</v>
          </cell>
        </row>
        <row r="1303">
          <cell r="A1303" t="str">
            <v>26141</v>
          </cell>
          <cell r="B1303" t="str">
            <v>26</v>
          </cell>
          <cell r="C1303" t="str">
            <v>141</v>
          </cell>
          <cell r="D1303" t="str">
            <v>Presque Isle</v>
          </cell>
          <cell r="E1303" t="str">
            <v>County</v>
          </cell>
          <cell r="F1303" t="str">
            <v>MI</v>
          </cell>
          <cell r="G1303">
            <v>13376</v>
          </cell>
          <cell r="H1303">
            <v>0.80861244019138756</v>
          </cell>
          <cell r="I1303">
            <v>1074.1425868962681</v>
          </cell>
          <cell r="J1303" t="str">
            <v>TONS</v>
          </cell>
        </row>
        <row r="1304">
          <cell r="A1304" t="str">
            <v>26143</v>
          </cell>
          <cell r="B1304" t="str">
            <v>26</v>
          </cell>
          <cell r="C1304" t="str">
            <v>143</v>
          </cell>
          <cell r="D1304" t="str">
            <v>Roscommon</v>
          </cell>
          <cell r="E1304" t="str">
            <v>County</v>
          </cell>
          <cell r="F1304" t="str">
            <v>MI</v>
          </cell>
          <cell r="G1304">
            <v>24449</v>
          </cell>
          <cell r="H1304">
            <v>0.66051781258947195</v>
          </cell>
          <cell r="I1304">
            <v>1603.7655913265376</v>
          </cell>
          <cell r="J1304" t="str">
            <v>TONS</v>
          </cell>
        </row>
        <row r="1305">
          <cell r="A1305" t="str">
            <v>26145</v>
          </cell>
          <cell r="B1305" t="str">
            <v>26</v>
          </cell>
          <cell r="C1305" t="str">
            <v>145</v>
          </cell>
          <cell r="D1305" t="str">
            <v>Saginaw</v>
          </cell>
          <cell r="E1305" t="str">
            <v>County</v>
          </cell>
          <cell r="F1305" t="str">
            <v>MI</v>
          </cell>
          <cell r="G1305">
            <v>200169</v>
          </cell>
          <cell r="H1305">
            <v>0.31118205116676406</v>
          </cell>
          <cell r="I1305">
            <v>6185.9529951166451</v>
          </cell>
          <cell r="J1305" t="str">
            <v>TONS</v>
          </cell>
        </row>
        <row r="1306">
          <cell r="A1306" t="str">
            <v>26147</v>
          </cell>
          <cell r="B1306" t="str">
            <v>26</v>
          </cell>
          <cell r="C1306" t="str">
            <v>147</v>
          </cell>
          <cell r="D1306" t="str">
            <v>St. Clair</v>
          </cell>
          <cell r="E1306" t="str">
            <v>County</v>
          </cell>
          <cell r="F1306" t="str">
            <v>MI</v>
          </cell>
          <cell r="G1306">
            <v>163040</v>
          </cell>
          <cell r="H1306">
            <v>0.38645731108930326</v>
          </cell>
          <cell r="I1306">
            <v>6257.3572591679049</v>
          </cell>
          <cell r="J1306" t="str">
            <v>TONS</v>
          </cell>
        </row>
        <row r="1307">
          <cell r="A1307" t="str">
            <v>26149</v>
          </cell>
          <cell r="B1307" t="str">
            <v>26</v>
          </cell>
          <cell r="C1307" t="str">
            <v>149</v>
          </cell>
          <cell r="D1307" t="str">
            <v>St. Joseph</v>
          </cell>
          <cell r="E1307" t="str">
            <v>County</v>
          </cell>
          <cell r="F1307" t="str">
            <v>MI</v>
          </cell>
          <cell r="G1307">
            <v>61295</v>
          </cell>
          <cell r="H1307">
            <v>0.54426951627375808</v>
          </cell>
          <cell r="I1307">
            <v>3313.0982656662727</v>
          </cell>
          <cell r="J1307" t="str">
            <v>TONS</v>
          </cell>
        </row>
        <row r="1308">
          <cell r="A1308" t="str">
            <v>26151</v>
          </cell>
          <cell r="B1308" t="str">
            <v>26</v>
          </cell>
          <cell r="C1308" t="str">
            <v>151</v>
          </cell>
          <cell r="D1308" t="str">
            <v>Sanilac</v>
          </cell>
          <cell r="E1308" t="str">
            <v>County</v>
          </cell>
          <cell r="F1308" t="str">
            <v>MI</v>
          </cell>
          <cell r="G1308">
            <v>43114</v>
          </cell>
          <cell r="H1308">
            <v>0.9019807951013592</v>
          </cell>
          <cell r="I1308">
            <v>3861.9875110227513</v>
          </cell>
          <cell r="J1308" t="str">
            <v>TONS</v>
          </cell>
        </row>
        <row r="1309">
          <cell r="A1309" t="str">
            <v>26153</v>
          </cell>
          <cell r="B1309" t="str">
            <v>26</v>
          </cell>
          <cell r="C1309" t="str">
            <v>153</v>
          </cell>
          <cell r="D1309" t="str">
            <v>Schoolcraft</v>
          </cell>
          <cell r="E1309" t="str">
            <v>County</v>
          </cell>
          <cell r="F1309" t="str">
            <v>MI</v>
          </cell>
          <cell r="G1309">
            <v>8485</v>
          </cell>
          <cell r="H1309">
            <v>0.58962875662934588</v>
          </cell>
          <cell r="I1309">
            <v>496.85053275166689</v>
          </cell>
          <cell r="J1309" t="str">
            <v>TONS</v>
          </cell>
        </row>
        <row r="1310">
          <cell r="A1310" t="str">
            <v>26155</v>
          </cell>
          <cell r="B1310" t="str">
            <v>26</v>
          </cell>
          <cell r="C1310" t="str">
            <v>155</v>
          </cell>
          <cell r="D1310" t="str">
            <v>Shiawassee</v>
          </cell>
          <cell r="E1310" t="str">
            <v>County</v>
          </cell>
          <cell r="F1310" t="str">
            <v>MI</v>
          </cell>
          <cell r="G1310">
            <v>70648</v>
          </cell>
          <cell r="H1310">
            <v>0.54975370852678063</v>
          </cell>
          <cell r="I1310">
            <v>3857.1212955310793</v>
          </cell>
          <cell r="J1310" t="str">
            <v>TONS</v>
          </cell>
        </row>
        <row r="1311">
          <cell r="A1311" t="str">
            <v>26157</v>
          </cell>
          <cell r="B1311" t="str">
            <v>26</v>
          </cell>
          <cell r="C1311" t="str">
            <v>157</v>
          </cell>
          <cell r="D1311" t="str">
            <v>Tuscola</v>
          </cell>
          <cell r="E1311" t="str">
            <v>County</v>
          </cell>
          <cell r="F1311" t="str">
            <v>MI</v>
          </cell>
          <cell r="G1311">
            <v>55729</v>
          </cell>
          <cell r="H1311">
            <v>0.841608498268406</v>
          </cell>
          <cell r="I1311">
            <v>4657.862020211609</v>
          </cell>
          <cell r="J1311" t="str">
            <v>TONS</v>
          </cell>
        </row>
        <row r="1312">
          <cell r="A1312" t="str">
            <v>26159</v>
          </cell>
          <cell r="B1312" t="str">
            <v>26</v>
          </cell>
          <cell r="C1312" t="str">
            <v>159</v>
          </cell>
          <cell r="D1312" t="str">
            <v>Van Buren</v>
          </cell>
          <cell r="E1312" t="str">
            <v>County</v>
          </cell>
          <cell r="F1312" t="str">
            <v>MI</v>
          </cell>
          <cell r="G1312">
            <v>76258</v>
          </cell>
          <cell r="H1312">
            <v>0.70859450811718117</v>
          </cell>
          <cell r="I1312">
            <v>5366.3432715908602</v>
          </cell>
          <cell r="J1312" t="str">
            <v>TONS</v>
          </cell>
        </row>
        <row r="1313">
          <cell r="A1313" t="str">
            <v>26161</v>
          </cell>
          <cell r="B1313" t="str">
            <v>26</v>
          </cell>
          <cell r="C1313" t="str">
            <v>161</v>
          </cell>
          <cell r="D1313" t="str">
            <v>Washtenaw</v>
          </cell>
          <cell r="E1313" t="str">
            <v>County</v>
          </cell>
          <cell r="F1313" t="str">
            <v>MI</v>
          </cell>
          <cell r="G1313">
            <v>344791</v>
          </cell>
          <cell r="H1313">
            <v>0.16446484972055536</v>
          </cell>
          <cell r="I1313">
            <v>0</v>
          </cell>
          <cell r="J1313" t="str">
            <v>TONS</v>
          </cell>
        </row>
        <row r="1314">
          <cell r="A1314" t="str">
            <v>26163</v>
          </cell>
          <cell r="B1314" t="str">
            <v>26</v>
          </cell>
          <cell r="C1314" t="str">
            <v>163</v>
          </cell>
          <cell r="D1314" t="str">
            <v>Wayne</v>
          </cell>
          <cell r="E1314" t="str">
            <v>County</v>
          </cell>
          <cell r="F1314" t="str">
            <v>MI</v>
          </cell>
          <cell r="G1314">
            <v>1820584</v>
          </cell>
          <cell r="H1314">
            <v>6.9560097199579916E-3</v>
          </cell>
          <cell r="I1314">
            <v>0</v>
          </cell>
          <cell r="J1314" t="str">
            <v>TONS</v>
          </cell>
        </row>
        <row r="1315">
          <cell r="A1315" t="str">
            <v>26165</v>
          </cell>
          <cell r="B1315" t="str">
            <v>26</v>
          </cell>
          <cell r="C1315" t="str">
            <v>165</v>
          </cell>
          <cell r="D1315" t="str">
            <v>Wexford</v>
          </cell>
          <cell r="E1315" t="str">
            <v>County</v>
          </cell>
          <cell r="F1315" t="str">
            <v>MI</v>
          </cell>
          <cell r="G1315">
            <v>32735</v>
          </cell>
          <cell r="H1315">
            <v>0.64288987322437763</v>
          </cell>
          <cell r="I1315">
            <v>2089.989898412718</v>
          </cell>
          <cell r="J1315" t="str">
            <v>TONS</v>
          </cell>
        </row>
        <row r="1316">
          <cell r="A1316" t="str">
            <v>27001</v>
          </cell>
          <cell r="B1316" t="str">
            <v>27</v>
          </cell>
          <cell r="C1316" t="str">
            <v>001</v>
          </cell>
          <cell r="D1316" t="str">
            <v>Aitkin</v>
          </cell>
          <cell r="E1316" t="str">
            <v>County</v>
          </cell>
          <cell r="F1316" t="str">
            <v>MN</v>
          </cell>
          <cell r="G1316">
            <v>16202</v>
          </cell>
          <cell r="H1316">
            <v>1</v>
          </cell>
          <cell r="I1316">
            <v>1609.029048899162</v>
          </cell>
          <cell r="J1316" t="str">
            <v>TONS</v>
          </cell>
        </row>
        <row r="1317">
          <cell r="A1317" t="str">
            <v>27003</v>
          </cell>
          <cell r="B1317" t="str">
            <v>27</v>
          </cell>
          <cell r="C1317" t="str">
            <v>003</v>
          </cell>
          <cell r="D1317" t="str">
            <v>Anoka</v>
          </cell>
          <cell r="E1317" t="str">
            <v>County</v>
          </cell>
          <cell r="F1317" t="str">
            <v>MN</v>
          </cell>
          <cell r="G1317">
            <v>330844</v>
          </cell>
          <cell r="H1317">
            <v>0.13500622649949826</v>
          </cell>
          <cell r="I1317">
            <v>0</v>
          </cell>
          <cell r="J1317" t="str">
            <v>TONS</v>
          </cell>
        </row>
        <row r="1318">
          <cell r="A1318" t="str">
            <v>27005</v>
          </cell>
          <cell r="B1318" t="str">
            <v>27</v>
          </cell>
          <cell r="C1318" t="str">
            <v>005</v>
          </cell>
          <cell r="D1318" t="str">
            <v>Becker</v>
          </cell>
          <cell r="E1318" t="str">
            <v>County</v>
          </cell>
          <cell r="F1318" t="str">
            <v>MN</v>
          </cell>
          <cell r="G1318">
            <v>32504</v>
          </cell>
          <cell r="H1318">
            <v>0.75470711297071125</v>
          </cell>
          <cell r="I1318">
            <v>2436.1863719630496</v>
          </cell>
          <cell r="J1318" t="str">
            <v>TONS</v>
          </cell>
        </row>
        <row r="1319">
          <cell r="A1319" t="str">
            <v>27007</v>
          </cell>
          <cell r="B1319" t="str">
            <v>27</v>
          </cell>
          <cell r="C1319" t="str">
            <v>007</v>
          </cell>
          <cell r="D1319" t="str">
            <v>Beltrami</v>
          </cell>
          <cell r="E1319" t="str">
            <v>County</v>
          </cell>
          <cell r="F1319" t="str">
            <v>MN</v>
          </cell>
          <cell r="G1319">
            <v>44442</v>
          </cell>
          <cell r="H1319">
            <v>0.67089689932946317</v>
          </cell>
          <cell r="I1319">
            <v>2961.0424714218871</v>
          </cell>
          <cell r="J1319" t="str">
            <v>TONS</v>
          </cell>
        </row>
        <row r="1320">
          <cell r="A1320" t="str">
            <v>27009</v>
          </cell>
          <cell r="B1320" t="str">
            <v>27</v>
          </cell>
          <cell r="C1320" t="str">
            <v>009</v>
          </cell>
          <cell r="D1320" t="str">
            <v>Benton</v>
          </cell>
          <cell r="E1320" t="str">
            <v>County</v>
          </cell>
          <cell r="F1320" t="str">
            <v>MN</v>
          </cell>
          <cell r="G1320">
            <v>38451</v>
          </cell>
          <cell r="H1320">
            <v>0.40011963277938156</v>
          </cell>
          <cell r="I1320">
            <v>1527.8923538645602</v>
          </cell>
          <cell r="J1320" t="str">
            <v>TONS</v>
          </cell>
        </row>
        <row r="1321">
          <cell r="A1321" t="str">
            <v>27011</v>
          </cell>
          <cell r="B1321" t="str">
            <v>27</v>
          </cell>
          <cell r="C1321" t="str">
            <v>011</v>
          </cell>
          <cell r="D1321" t="str">
            <v>Big Stone</v>
          </cell>
          <cell r="E1321" t="str">
            <v>County</v>
          </cell>
          <cell r="F1321" t="str">
            <v>MN</v>
          </cell>
          <cell r="G1321">
            <v>5269</v>
          </cell>
          <cell r="H1321">
            <v>1</v>
          </cell>
          <cell r="I1321">
            <v>523.26713113502558</v>
          </cell>
          <cell r="J1321" t="str">
            <v>TONS</v>
          </cell>
        </row>
        <row r="1322">
          <cell r="A1322" t="str">
            <v>27013</v>
          </cell>
          <cell r="B1322" t="str">
            <v>27</v>
          </cell>
          <cell r="C1322" t="str">
            <v>013</v>
          </cell>
          <cell r="D1322" t="str">
            <v>Blue Earth</v>
          </cell>
          <cell r="E1322" t="str">
            <v>County</v>
          </cell>
          <cell r="F1322" t="str">
            <v>MN</v>
          </cell>
          <cell r="G1322">
            <v>64013</v>
          </cell>
          <cell r="H1322">
            <v>0.26892974864480651</v>
          </cell>
          <cell r="I1322">
            <v>1709.6306059004489</v>
          </cell>
          <cell r="J1322" t="str">
            <v>TONS</v>
          </cell>
        </row>
        <row r="1323">
          <cell r="A1323" t="str">
            <v>27015</v>
          </cell>
          <cell r="B1323" t="str">
            <v>27</v>
          </cell>
          <cell r="C1323" t="str">
            <v>015</v>
          </cell>
          <cell r="D1323" t="str">
            <v>Brown</v>
          </cell>
          <cell r="E1323" t="str">
            <v>County</v>
          </cell>
          <cell r="F1323" t="str">
            <v>MN</v>
          </cell>
          <cell r="G1323">
            <v>25893</v>
          </cell>
          <cell r="H1323">
            <v>0.34939945158923263</v>
          </cell>
          <cell r="I1323">
            <v>898.4622765949091</v>
          </cell>
          <cell r="J1323" t="str">
            <v>TONS</v>
          </cell>
        </row>
        <row r="1324">
          <cell r="A1324" t="str">
            <v>27017</v>
          </cell>
          <cell r="B1324" t="str">
            <v>27</v>
          </cell>
          <cell r="C1324" t="str">
            <v>017</v>
          </cell>
          <cell r="D1324" t="str">
            <v>Carlton</v>
          </cell>
          <cell r="E1324" t="str">
            <v>County</v>
          </cell>
          <cell r="F1324" t="str">
            <v>MN</v>
          </cell>
          <cell r="G1324">
            <v>35386</v>
          </cell>
          <cell r="H1324">
            <v>0.55165884813202959</v>
          </cell>
          <cell r="I1324">
            <v>1938.640665569716</v>
          </cell>
          <cell r="J1324" t="str">
            <v>TONS</v>
          </cell>
        </row>
        <row r="1325">
          <cell r="A1325" t="str">
            <v>27019</v>
          </cell>
          <cell r="B1325" t="str">
            <v>27</v>
          </cell>
          <cell r="C1325" t="str">
            <v>019</v>
          </cell>
          <cell r="D1325" t="str">
            <v>Carver</v>
          </cell>
          <cell r="E1325" t="str">
            <v>County</v>
          </cell>
          <cell r="F1325" t="str">
            <v>MN</v>
          </cell>
          <cell r="G1325">
            <v>91042</v>
          </cell>
          <cell r="H1325">
            <v>0.18827574086685267</v>
          </cell>
          <cell r="I1325">
            <v>0</v>
          </cell>
          <cell r="J1325" t="str">
            <v>TONS</v>
          </cell>
        </row>
        <row r="1326">
          <cell r="A1326" t="str">
            <v>27021</v>
          </cell>
          <cell r="B1326" t="str">
            <v>27</v>
          </cell>
          <cell r="C1326" t="str">
            <v>021</v>
          </cell>
          <cell r="D1326" t="str">
            <v>Cass</v>
          </cell>
          <cell r="E1326" t="str">
            <v>County</v>
          </cell>
          <cell r="F1326" t="str">
            <v>MN</v>
          </cell>
          <cell r="G1326">
            <v>28567</v>
          </cell>
          <cell r="H1326">
            <v>1</v>
          </cell>
          <cell r="I1326">
            <v>2837.0036316443875</v>
          </cell>
          <cell r="J1326" t="str">
            <v>TONS</v>
          </cell>
        </row>
        <row r="1327">
          <cell r="A1327" t="str">
            <v>27023</v>
          </cell>
          <cell r="B1327" t="str">
            <v>27</v>
          </cell>
          <cell r="C1327" t="str">
            <v>023</v>
          </cell>
          <cell r="D1327" t="str">
            <v>Chippewa</v>
          </cell>
          <cell r="E1327" t="str">
            <v>County</v>
          </cell>
          <cell r="F1327" t="str">
            <v>MN</v>
          </cell>
          <cell r="G1327">
            <v>12441</v>
          </cell>
          <cell r="H1327">
            <v>0.50341612410577929</v>
          </cell>
          <cell r="I1327">
            <v>621.98178825178684</v>
          </cell>
          <cell r="J1327" t="str">
            <v>TONS</v>
          </cell>
        </row>
        <row r="1328">
          <cell r="A1328" t="str">
            <v>27025</v>
          </cell>
          <cell r="B1328" t="str">
            <v>27</v>
          </cell>
          <cell r="C1328" t="str">
            <v>025</v>
          </cell>
          <cell r="D1328" t="str">
            <v>Chisago</v>
          </cell>
          <cell r="E1328" t="str">
            <v>County</v>
          </cell>
          <cell r="F1328" t="str">
            <v>MN</v>
          </cell>
          <cell r="G1328">
            <v>53887</v>
          </cell>
          <cell r="H1328">
            <v>0.55588546402657413</v>
          </cell>
          <cell r="I1328">
            <v>2974.8466337349955</v>
          </cell>
          <cell r="J1328" t="str">
            <v>TONS</v>
          </cell>
        </row>
        <row r="1329">
          <cell r="A1329" t="str">
            <v>27027</v>
          </cell>
          <cell r="B1329" t="str">
            <v>27</v>
          </cell>
          <cell r="C1329" t="str">
            <v>027</v>
          </cell>
          <cell r="D1329" t="str">
            <v>Clay</v>
          </cell>
          <cell r="E1329" t="str">
            <v>County</v>
          </cell>
          <cell r="F1329" t="str">
            <v>MN</v>
          </cell>
          <cell r="G1329">
            <v>58999</v>
          </cell>
          <cell r="H1329">
            <v>0.27919117273174121</v>
          </cell>
          <cell r="I1329">
            <v>1635.8428893634737</v>
          </cell>
          <cell r="J1329" t="str">
            <v>TONS</v>
          </cell>
        </row>
        <row r="1330">
          <cell r="A1330" t="str">
            <v>27029</v>
          </cell>
          <cell r="B1330" t="str">
            <v>27</v>
          </cell>
          <cell r="C1330" t="str">
            <v>029</v>
          </cell>
          <cell r="D1330" t="str">
            <v>Clearwater</v>
          </cell>
          <cell r="E1330" t="str">
            <v>County</v>
          </cell>
          <cell r="F1330" t="str">
            <v>MN</v>
          </cell>
          <cell r="G1330">
            <v>8695</v>
          </cell>
          <cell r="H1330">
            <v>1</v>
          </cell>
          <cell r="I1330">
            <v>863.50497347106614</v>
          </cell>
          <cell r="J1330" t="str">
            <v>TONS</v>
          </cell>
        </row>
        <row r="1331">
          <cell r="A1331" t="str">
            <v>27031</v>
          </cell>
          <cell r="B1331" t="str">
            <v>27</v>
          </cell>
          <cell r="C1331" t="str">
            <v>031</v>
          </cell>
          <cell r="D1331" t="str">
            <v>Cook</v>
          </cell>
          <cell r="E1331" t="str">
            <v>County</v>
          </cell>
          <cell r="F1331" t="str">
            <v>MN</v>
          </cell>
          <cell r="G1331">
            <v>5176</v>
          </cell>
          <cell r="H1331">
            <v>1</v>
          </cell>
          <cell r="I1331">
            <v>514.03125275287391</v>
          </cell>
          <cell r="J1331" t="str">
            <v>TONS</v>
          </cell>
        </row>
        <row r="1332">
          <cell r="A1332" t="str">
            <v>27033</v>
          </cell>
          <cell r="B1332" t="str">
            <v>27</v>
          </cell>
          <cell r="C1332" t="str">
            <v>033</v>
          </cell>
          <cell r="D1332" t="str">
            <v>Cottonwood</v>
          </cell>
          <cell r="E1332" t="str">
            <v>County</v>
          </cell>
          <cell r="F1332" t="str">
            <v>MN</v>
          </cell>
          <cell r="G1332">
            <v>11687</v>
          </cell>
          <cell r="H1332">
            <v>0.62274321896123896</v>
          </cell>
          <cell r="I1332">
            <v>722.78196629355011</v>
          </cell>
          <cell r="J1332" t="str">
            <v>TONS</v>
          </cell>
        </row>
        <row r="1333">
          <cell r="A1333" t="str">
            <v>27035</v>
          </cell>
          <cell r="B1333" t="str">
            <v>27</v>
          </cell>
          <cell r="C1333" t="str">
            <v>035</v>
          </cell>
          <cell r="D1333" t="str">
            <v>Crow Wing</v>
          </cell>
          <cell r="E1333" t="str">
            <v>County</v>
          </cell>
          <cell r="F1333" t="str">
            <v>MN</v>
          </cell>
          <cell r="G1333">
            <v>62500</v>
          </cell>
          <cell r="H1333">
            <v>0.62736000000000003</v>
          </cell>
          <cell r="I1333">
            <v>3893.9654985394482</v>
          </cell>
          <cell r="J1333" t="str">
            <v>TONS</v>
          </cell>
        </row>
        <row r="1334">
          <cell r="A1334" t="str">
            <v>27037</v>
          </cell>
          <cell r="B1334" t="str">
            <v>27</v>
          </cell>
          <cell r="C1334" t="str">
            <v>037</v>
          </cell>
          <cell r="D1334" t="str">
            <v>Dakota</v>
          </cell>
          <cell r="E1334" t="str">
            <v>County</v>
          </cell>
          <cell r="F1334" t="str">
            <v>MN</v>
          </cell>
          <cell r="G1334">
            <v>398552</v>
          </cell>
          <cell r="H1334">
            <v>4.9308496758264916E-2</v>
          </cell>
          <cell r="I1334">
            <v>0</v>
          </cell>
          <cell r="J1334" t="str">
            <v>TONS</v>
          </cell>
        </row>
        <row r="1335">
          <cell r="A1335" t="str">
            <v>27039</v>
          </cell>
          <cell r="B1335" t="str">
            <v>27</v>
          </cell>
          <cell r="C1335" t="str">
            <v>039</v>
          </cell>
          <cell r="D1335" t="str">
            <v>Dodge</v>
          </cell>
          <cell r="E1335" t="str">
            <v>County</v>
          </cell>
          <cell r="F1335" t="str">
            <v>MN</v>
          </cell>
          <cell r="G1335">
            <v>20087</v>
          </cell>
          <cell r="H1335">
            <v>0.51764823019863593</v>
          </cell>
          <cell r="I1335">
            <v>1032.6307894367044</v>
          </cell>
          <cell r="J1335" t="str">
            <v>TONS</v>
          </cell>
        </row>
        <row r="1336">
          <cell r="A1336" t="str">
            <v>27041</v>
          </cell>
          <cell r="B1336" t="str">
            <v>27</v>
          </cell>
          <cell r="C1336" t="str">
            <v>041</v>
          </cell>
          <cell r="D1336" t="str">
            <v>Douglas</v>
          </cell>
          <cell r="E1336" t="str">
            <v>County</v>
          </cell>
          <cell r="F1336" t="str">
            <v>MN</v>
          </cell>
          <cell r="G1336">
            <v>36009</v>
          </cell>
          <cell r="H1336">
            <v>0.52836790802299427</v>
          </cell>
          <cell r="I1336">
            <v>1889.4819580518117</v>
          </cell>
          <cell r="J1336" t="str">
            <v>TONS</v>
          </cell>
        </row>
        <row r="1337">
          <cell r="A1337" t="str">
            <v>27043</v>
          </cell>
          <cell r="B1337" t="str">
            <v>27</v>
          </cell>
          <cell r="C1337" t="str">
            <v>043</v>
          </cell>
          <cell r="D1337" t="str">
            <v>Faribault</v>
          </cell>
          <cell r="E1337" t="str">
            <v>County</v>
          </cell>
          <cell r="F1337" t="str">
            <v>MN</v>
          </cell>
          <cell r="G1337">
            <v>14553</v>
          </cell>
          <cell r="H1337">
            <v>0.77619734762591908</v>
          </cell>
          <cell r="I1337">
            <v>1121.8116366105992</v>
          </cell>
          <cell r="J1337" t="str">
            <v>TONS</v>
          </cell>
        </row>
        <row r="1338">
          <cell r="A1338" t="str">
            <v>27045</v>
          </cell>
          <cell r="B1338" t="str">
            <v>27</v>
          </cell>
          <cell r="C1338" t="str">
            <v>045</v>
          </cell>
          <cell r="D1338" t="str">
            <v>Fillmore</v>
          </cell>
          <cell r="E1338" t="str">
            <v>County</v>
          </cell>
          <cell r="F1338" t="str">
            <v>MN</v>
          </cell>
          <cell r="G1338">
            <v>20866</v>
          </cell>
          <cell r="H1338">
            <v>0.93280935493146744</v>
          </cell>
          <cell r="I1338">
            <v>1932.979965916139</v>
          </cell>
          <cell r="J1338" t="str">
            <v>TONS</v>
          </cell>
        </row>
        <row r="1339">
          <cell r="A1339" t="str">
            <v>27047</v>
          </cell>
          <cell r="B1339" t="str">
            <v>27</v>
          </cell>
          <cell r="C1339" t="str">
            <v>047</v>
          </cell>
          <cell r="D1339" t="str">
            <v>Freeborn</v>
          </cell>
          <cell r="E1339" t="str">
            <v>County</v>
          </cell>
          <cell r="F1339" t="str">
            <v>MN</v>
          </cell>
          <cell r="G1339">
            <v>31255</v>
          </cell>
          <cell r="H1339">
            <v>0.42831546952487604</v>
          </cell>
          <cell r="I1339">
            <v>1329.4699344286557</v>
          </cell>
          <cell r="J1339" t="str">
            <v>TONS</v>
          </cell>
        </row>
        <row r="1340">
          <cell r="A1340" t="str">
            <v>27049</v>
          </cell>
          <cell r="B1340" t="str">
            <v>27</v>
          </cell>
          <cell r="C1340" t="str">
            <v>049</v>
          </cell>
          <cell r="D1340" t="str">
            <v>Goodhue</v>
          </cell>
          <cell r="E1340" t="str">
            <v>County</v>
          </cell>
          <cell r="F1340" t="str">
            <v>MN</v>
          </cell>
          <cell r="G1340">
            <v>46183</v>
          </cell>
          <cell r="H1340">
            <v>0.47043284325401119</v>
          </cell>
          <cell r="I1340">
            <v>2157.6203626949259</v>
          </cell>
          <cell r="J1340" t="str">
            <v>TONS</v>
          </cell>
        </row>
        <row r="1341">
          <cell r="A1341" t="str">
            <v>27051</v>
          </cell>
          <cell r="B1341" t="str">
            <v>27</v>
          </cell>
          <cell r="C1341" t="str">
            <v>051</v>
          </cell>
          <cell r="D1341" t="str">
            <v>Grant</v>
          </cell>
          <cell r="E1341" t="str">
            <v>County</v>
          </cell>
          <cell r="F1341" t="str">
            <v>MN</v>
          </cell>
          <cell r="G1341">
            <v>6018</v>
          </cell>
          <cell r="H1341">
            <v>1</v>
          </cell>
          <cell r="I1341">
            <v>597.65071079343022</v>
          </cell>
          <cell r="J1341" t="str">
            <v>TONS</v>
          </cell>
        </row>
        <row r="1342">
          <cell r="A1342" t="str">
            <v>27053</v>
          </cell>
          <cell r="B1342" t="str">
            <v>27</v>
          </cell>
          <cell r="C1342" t="str">
            <v>053</v>
          </cell>
          <cell r="D1342" t="str">
            <v>Hennepin</v>
          </cell>
          <cell r="E1342" t="str">
            <v>County</v>
          </cell>
          <cell r="F1342" t="str">
            <v>MN</v>
          </cell>
          <cell r="G1342">
            <v>1152425</v>
          </cell>
          <cell r="H1342">
            <v>2.2249604095711216E-2</v>
          </cell>
          <cell r="I1342">
            <v>0</v>
          </cell>
          <cell r="J1342" t="str">
            <v>TONS</v>
          </cell>
        </row>
        <row r="1343">
          <cell r="A1343" t="str">
            <v>27055</v>
          </cell>
          <cell r="B1343" t="str">
            <v>27</v>
          </cell>
          <cell r="C1343" t="str">
            <v>055</v>
          </cell>
          <cell r="D1343" t="str">
            <v>Houston</v>
          </cell>
          <cell r="E1343" t="str">
            <v>County</v>
          </cell>
          <cell r="F1343" t="str">
            <v>MN</v>
          </cell>
          <cell r="G1343">
            <v>19027</v>
          </cell>
          <cell r="H1343">
            <v>0.57392126977453095</v>
          </cell>
          <cell r="I1343">
            <v>1084.47088100104</v>
          </cell>
          <cell r="J1343" t="str">
            <v>TONS</v>
          </cell>
        </row>
        <row r="1344">
          <cell r="A1344" t="str">
            <v>27057</v>
          </cell>
          <cell r="B1344" t="str">
            <v>27</v>
          </cell>
          <cell r="C1344" t="str">
            <v>057</v>
          </cell>
          <cell r="D1344" t="str">
            <v>Hubbard</v>
          </cell>
          <cell r="E1344" t="str">
            <v>County</v>
          </cell>
          <cell r="F1344" t="str">
            <v>MN</v>
          </cell>
          <cell r="G1344">
            <v>20428</v>
          </cell>
          <cell r="H1344">
            <v>0.83365968278832969</v>
          </cell>
          <cell r="I1344">
            <v>1691.2581596563839</v>
          </cell>
          <cell r="J1344" t="str">
            <v>TONS</v>
          </cell>
        </row>
        <row r="1345">
          <cell r="A1345" t="str">
            <v>27059</v>
          </cell>
          <cell r="B1345" t="str">
            <v>27</v>
          </cell>
          <cell r="C1345" t="str">
            <v>059</v>
          </cell>
          <cell r="D1345" t="str">
            <v>Isanti</v>
          </cell>
          <cell r="E1345" t="str">
            <v>County</v>
          </cell>
          <cell r="F1345" t="str">
            <v>MN</v>
          </cell>
          <cell r="G1345">
            <v>37816</v>
          </cell>
          <cell r="H1345">
            <v>0.62264649883647138</v>
          </cell>
          <cell r="I1345">
            <v>2338.365509528433</v>
          </cell>
          <cell r="J1345" t="str">
            <v>TONS</v>
          </cell>
        </row>
        <row r="1346">
          <cell r="A1346" t="str">
            <v>27061</v>
          </cell>
          <cell r="B1346" t="str">
            <v>27</v>
          </cell>
          <cell r="C1346" t="str">
            <v>061</v>
          </cell>
          <cell r="D1346" t="str">
            <v>Itasca</v>
          </cell>
          <cell r="E1346" t="str">
            <v>County</v>
          </cell>
          <cell r="F1346" t="str">
            <v>MN</v>
          </cell>
          <cell r="G1346">
            <v>45058</v>
          </cell>
          <cell r="H1346">
            <v>0.7939322650805628</v>
          </cell>
          <cell r="I1346">
            <v>3552.6352404807872</v>
          </cell>
          <cell r="J1346" t="str">
            <v>TONS</v>
          </cell>
        </row>
        <row r="1347">
          <cell r="A1347" t="str">
            <v>27063</v>
          </cell>
          <cell r="B1347" t="str">
            <v>27</v>
          </cell>
          <cell r="C1347" t="str">
            <v>063</v>
          </cell>
          <cell r="D1347" t="str">
            <v>Jackson</v>
          </cell>
          <cell r="E1347" t="str">
            <v>County</v>
          </cell>
          <cell r="F1347" t="str">
            <v>MN</v>
          </cell>
          <cell r="G1347">
            <v>10266</v>
          </cell>
          <cell r="H1347">
            <v>0.69131112409896744</v>
          </cell>
          <cell r="I1347">
            <v>704.80676213043762</v>
          </cell>
          <cell r="J1347" t="str">
            <v>TONS</v>
          </cell>
        </row>
        <row r="1348">
          <cell r="A1348" t="str">
            <v>27065</v>
          </cell>
          <cell r="B1348" t="str">
            <v>27</v>
          </cell>
          <cell r="C1348" t="str">
            <v>065</v>
          </cell>
          <cell r="D1348" t="str">
            <v>Kanabec</v>
          </cell>
          <cell r="E1348" t="str">
            <v>County</v>
          </cell>
          <cell r="F1348" t="str">
            <v>MN</v>
          </cell>
          <cell r="G1348">
            <v>16239</v>
          </cell>
          <cell r="H1348">
            <v>0.77400086212205188</v>
          </cell>
          <cell r="I1348">
            <v>1248.2339288738158</v>
          </cell>
          <cell r="J1348" t="str">
            <v>TONS</v>
          </cell>
        </row>
        <row r="1349">
          <cell r="A1349" t="str">
            <v>27067</v>
          </cell>
          <cell r="B1349" t="str">
            <v>27</v>
          </cell>
          <cell r="C1349" t="str">
            <v>067</v>
          </cell>
          <cell r="D1349" t="str">
            <v>Kandiyohi</v>
          </cell>
          <cell r="E1349" t="str">
            <v>County</v>
          </cell>
          <cell r="F1349" t="str">
            <v>MN</v>
          </cell>
          <cell r="G1349">
            <v>42239</v>
          </cell>
          <cell r="H1349">
            <v>0.44525201827694783</v>
          </cell>
          <cell r="I1349">
            <v>1867.7329541196482</v>
          </cell>
          <cell r="J1349" t="str">
            <v>TONS</v>
          </cell>
        </row>
        <row r="1350">
          <cell r="A1350" t="str">
            <v>27069</v>
          </cell>
          <cell r="B1350" t="str">
            <v>27</v>
          </cell>
          <cell r="C1350" t="str">
            <v>069</v>
          </cell>
          <cell r="D1350" t="str">
            <v>Kittson</v>
          </cell>
          <cell r="E1350" t="str">
            <v>County</v>
          </cell>
          <cell r="F1350" t="str">
            <v>MN</v>
          </cell>
          <cell r="G1350">
            <v>4552</v>
          </cell>
          <cell r="H1350">
            <v>1</v>
          </cell>
          <cell r="I1350">
            <v>452.06148812424306</v>
          </cell>
          <cell r="J1350" t="str">
            <v>TONS</v>
          </cell>
        </row>
        <row r="1351">
          <cell r="A1351" t="str">
            <v>27071</v>
          </cell>
          <cell r="B1351" t="str">
            <v>27</v>
          </cell>
          <cell r="C1351" t="str">
            <v>071</v>
          </cell>
          <cell r="D1351" t="str">
            <v>Koochiching</v>
          </cell>
          <cell r="E1351" t="str">
            <v>County</v>
          </cell>
          <cell r="F1351" t="str">
            <v>MN</v>
          </cell>
          <cell r="G1351">
            <v>13311</v>
          </cell>
          <cell r="H1351">
            <v>0.46998722860791825</v>
          </cell>
          <cell r="I1351">
            <v>621.2866146101195</v>
          </cell>
          <cell r="J1351" t="str">
            <v>TONS</v>
          </cell>
        </row>
        <row r="1352">
          <cell r="A1352" t="str">
            <v>27073</v>
          </cell>
          <cell r="B1352" t="str">
            <v>27</v>
          </cell>
          <cell r="C1352" t="str">
            <v>073</v>
          </cell>
          <cell r="D1352" t="str">
            <v>Lac qui Parle</v>
          </cell>
          <cell r="E1352" t="str">
            <v>County</v>
          </cell>
          <cell r="F1352" t="str">
            <v>MN</v>
          </cell>
          <cell r="G1352">
            <v>7259</v>
          </cell>
          <cell r="H1352">
            <v>1</v>
          </cell>
          <cell r="I1352">
            <v>720.89506640902459</v>
          </cell>
          <cell r="J1352" t="str">
            <v>TONS</v>
          </cell>
        </row>
        <row r="1353">
          <cell r="A1353" t="str">
            <v>27075</v>
          </cell>
          <cell r="B1353" t="str">
            <v>27</v>
          </cell>
          <cell r="C1353" t="str">
            <v>075</v>
          </cell>
          <cell r="D1353" t="str">
            <v>Lake</v>
          </cell>
          <cell r="E1353" t="str">
            <v>County</v>
          </cell>
          <cell r="F1353" t="str">
            <v>MN</v>
          </cell>
          <cell r="G1353">
            <v>10866</v>
          </cell>
          <cell r="H1353">
            <v>0.6697956929872998</v>
          </cell>
          <cell r="I1353">
            <v>722.78196629355011</v>
          </cell>
          <cell r="J1353" t="str">
            <v>TONS</v>
          </cell>
        </row>
        <row r="1354">
          <cell r="A1354" t="str">
            <v>27077</v>
          </cell>
          <cell r="B1354" t="str">
            <v>27</v>
          </cell>
          <cell r="C1354" t="str">
            <v>077</v>
          </cell>
          <cell r="D1354" t="str">
            <v>Lake of the Woods</v>
          </cell>
          <cell r="E1354" t="str">
            <v>County</v>
          </cell>
          <cell r="F1354" t="str">
            <v>MN</v>
          </cell>
          <cell r="G1354">
            <v>4045</v>
          </cell>
          <cell r="H1354">
            <v>1</v>
          </cell>
          <cell r="I1354">
            <v>401.7110543634804</v>
          </cell>
          <cell r="J1354" t="str">
            <v>TONS</v>
          </cell>
        </row>
        <row r="1355">
          <cell r="A1355" t="str">
            <v>27079</v>
          </cell>
          <cell r="B1355" t="str">
            <v>27</v>
          </cell>
          <cell r="C1355" t="str">
            <v>079</v>
          </cell>
          <cell r="D1355" t="str">
            <v>Le Sueur</v>
          </cell>
          <cell r="E1355" t="str">
            <v>County</v>
          </cell>
          <cell r="F1355" t="str">
            <v>MN</v>
          </cell>
          <cell r="G1355">
            <v>27703</v>
          </cell>
          <cell r="H1355">
            <v>0.62159332924232036</v>
          </cell>
          <cell r="I1355">
            <v>1710.1271585016398</v>
          </cell>
          <cell r="J1355" t="str">
            <v>TONS</v>
          </cell>
        </row>
        <row r="1356">
          <cell r="A1356" t="str">
            <v>27081</v>
          </cell>
          <cell r="B1356" t="str">
            <v>27</v>
          </cell>
          <cell r="C1356" t="str">
            <v>081</v>
          </cell>
          <cell r="D1356" t="str">
            <v>Lincoln</v>
          </cell>
          <cell r="E1356" t="str">
            <v>County</v>
          </cell>
          <cell r="F1356" t="str">
            <v>MN</v>
          </cell>
          <cell r="G1356">
            <v>5896</v>
          </cell>
          <cell r="H1356">
            <v>1</v>
          </cell>
          <cell r="I1356">
            <v>585.53482732437101</v>
          </cell>
          <cell r="J1356" t="str">
            <v>TONS</v>
          </cell>
        </row>
        <row r="1357">
          <cell r="A1357" t="str">
            <v>27083</v>
          </cell>
          <cell r="B1357" t="str">
            <v>27</v>
          </cell>
          <cell r="C1357" t="str">
            <v>083</v>
          </cell>
          <cell r="D1357" t="str">
            <v>Lyon</v>
          </cell>
          <cell r="E1357" t="str">
            <v>County</v>
          </cell>
          <cell r="F1357" t="str">
            <v>MN</v>
          </cell>
          <cell r="G1357">
            <v>25857</v>
          </cell>
          <cell r="H1357">
            <v>0.47928994082840237</v>
          </cell>
          <cell r="I1357">
            <v>1230.7552773118946</v>
          </cell>
          <cell r="J1357" t="str">
            <v>TONS</v>
          </cell>
        </row>
        <row r="1358">
          <cell r="A1358" t="str">
            <v>27085</v>
          </cell>
          <cell r="B1358" t="str">
            <v>27</v>
          </cell>
          <cell r="C1358" t="str">
            <v>085</v>
          </cell>
          <cell r="D1358" t="str">
            <v>McLeod</v>
          </cell>
          <cell r="E1358" t="str">
            <v>County</v>
          </cell>
          <cell r="F1358" t="str">
            <v>MN</v>
          </cell>
          <cell r="G1358">
            <v>36651</v>
          </cell>
          <cell r="H1358">
            <v>0.46555346375269435</v>
          </cell>
          <cell r="I1358">
            <v>1694.5354068242439</v>
          </cell>
          <cell r="J1358" t="str">
            <v>TONS</v>
          </cell>
        </row>
        <row r="1359">
          <cell r="A1359" t="str">
            <v>27087</v>
          </cell>
          <cell r="B1359" t="str">
            <v>27</v>
          </cell>
          <cell r="C1359" t="str">
            <v>087</v>
          </cell>
          <cell r="D1359" t="str">
            <v>Mahnomen</v>
          </cell>
          <cell r="E1359" t="str">
            <v>County</v>
          </cell>
          <cell r="F1359" t="str">
            <v>MN</v>
          </cell>
          <cell r="G1359">
            <v>5413</v>
          </cell>
          <cell r="H1359">
            <v>1</v>
          </cell>
          <cell r="I1359">
            <v>537.567846049325</v>
          </cell>
          <cell r="J1359" t="str">
            <v>TONS</v>
          </cell>
        </row>
        <row r="1360">
          <cell r="A1360" t="str">
            <v>27089</v>
          </cell>
          <cell r="B1360" t="str">
            <v>27</v>
          </cell>
          <cell r="C1360" t="str">
            <v>089</v>
          </cell>
          <cell r="D1360" t="str">
            <v>Marshall</v>
          </cell>
          <cell r="E1360" t="str">
            <v>County</v>
          </cell>
          <cell r="F1360" t="str">
            <v>MN</v>
          </cell>
          <cell r="G1360">
            <v>9439</v>
          </cell>
          <cell r="H1360">
            <v>1</v>
          </cell>
          <cell r="I1360">
            <v>937.39200052827971</v>
          </cell>
          <cell r="J1360" t="str">
            <v>TONS</v>
          </cell>
        </row>
        <row r="1361">
          <cell r="A1361" t="str">
            <v>27091</v>
          </cell>
          <cell r="B1361" t="str">
            <v>27</v>
          </cell>
          <cell r="C1361" t="str">
            <v>091</v>
          </cell>
          <cell r="D1361" t="str">
            <v>Martin</v>
          </cell>
          <cell r="E1361" t="str">
            <v>County</v>
          </cell>
          <cell r="F1361" t="str">
            <v>MN</v>
          </cell>
          <cell r="G1361">
            <v>20840</v>
          </cell>
          <cell r="H1361">
            <v>0.54040307101727447</v>
          </cell>
          <cell r="I1361">
            <v>1118.4350789225009</v>
          </cell>
          <cell r="J1361" t="str">
            <v>TONS</v>
          </cell>
        </row>
        <row r="1362">
          <cell r="A1362" t="str">
            <v>27093</v>
          </cell>
          <cell r="B1362" t="str">
            <v>27</v>
          </cell>
          <cell r="C1362" t="str">
            <v>093</v>
          </cell>
          <cell r="D1362" t="str">
            <v>Meeker</v>
          </cell>
          <cell r="E1362" t="str">
            <v>County</v>
          </cell>
          <cell r="F1362" t="str">
            <v>MN</v>
          </cell>
          <cell r="G1362">
            <v>23300</v>
          </cell>
          <cell r="H1362">
            <v>0.65519313304721027</v>
          </cell>
          <cell r="I1362">
            <v>1516.0744019562158</v>
          </cell>
          <cell r="J1362" t="str">
            <v>TONS</v>
          </cell>
        </row>
        <row r="1363">
          <cell r="A1363" t="str">
            <v>27095</v>
          </cell>
          <cell r="B1363" t="str">
            <v>27</v>
          </cell>
          <cell r="C1363" t="str">
            <v>095</v>
          </cell>
          <cell r="D1363" t="str">
            <v>Mille Lacs</v>
          </cell>
          <cell r="E1363" t="str">
            <v>County</v>
          </cell>
          <cell r="F1363" t="str">
            <v>MN</v>
          </cell>
          <cell r="G1363">
            <v>26097</v>
          </cell>
          <cell r="H1363">
            <v>0.70824232670421883</v>
          </cell>
          <cell r="I1363">
            <v>1835.5563455624747</v>
          </cell>
          <cell r="J1363" t="str">
            <v>TONS</v>
          </cell>
        </row>
        <row r="1364">
          <cell r="A1364" t="str">
            <v>27097</v>
          </cell>
          <cell r="B1364" t="str">
            <v>27</v>
          </cell>
          <cell r="C1364" t="str">
            <v>097</v>
          </cell>
          <cell r="D1364" t="str">
            <v>Morrison</v>
          </cell>
          <cell r="E1364" t="str">
            <v>County</v>
          </cell>
          <cell r="F1364" t="str">
            <v>MN</v>
          </cell>
          <cell r="G1364">
            <v>33198</v>
          </cell>
          <cell r="H1364">
            <v>0.72817639616844387</v>
          </cell>
          <cell r="I1364">
            <v>2400.7325162380162</v>
          </cell>
          <cell r="J1364" t="str">
            <v>TONS</v>
          </cell>
        </row>
        <row r="1365">
          <cell r="A1365" t="str">
            <v>27099</v>
          </cell>
          <cell r="B1365" t="str">
            <v>27</v>
          </cell>
          <cell r="C1365" t="str">
            <v>099</v>
          </cell>
          <cell r="D1365" t="str">
            <v>Mower</v>
          </cell>
          <cell r="E1365" t="str">
            <v>County</v>
          </cell>
          <cell r="F1365" t="str">
            <v>MN</v>
          </cell>
          <cell r="G1365">
            <v>39163</v>
          </cell>
          <cell r="H1365">
            <v>0.35901233306947883</v>
          </cell>
          <cell r="I1365">
            <v>1396.3059145489578</v>
          </cell>
          <cell r="J1365" t="str">
            <v>TONS</v>
          </cell>
        </row>
        <row r="1366">
          <cell r="A1366" t="str">
            <v>27101</v>
          </cell>
          <cell r="B1366" t="str">
            <v>27</v>
          </cell>
          <cell r="C1366" t="str">
            <v>101</v>
          </cell>
          <cell r="D1366" t="str">
            <v>Murray</v>
          </cell>
          <cell r="E1366" t="str">
            <v>County</v>
          </cell>
          <cell r="F1366" t="str">
            <v>MN</v>
          </cell>
          <cell r="G1366">
            <v>8725</v>
          </cell>
          <cell r="H1366">
            <v>1</v>
          </cell>
          <cell r="I1366">
            <v>866.48428907821187</v>
          </cell>
          <cell r="J1366" t="str">
            <v>TONS</v>
          </cell>
        </row>
        <row r="1367">
          <cell r="A1367" t="str">
            <v>27103</v>
          </cell>
          <cell r="B1367" t="str">
            <v>27</v>
          </cell>
          <cell r="C1367" t="str">
            <v>103</v>
          </cell>
          <cell r="D1367" t="str">
            <v>Nicollet</v>
          </cell>
          <cell r="E1367" t="str">
            <v>County</v>
          </cell>
          <cell r="F1367" t="str">
            <v>MN</v>
          </cell>
          <cell r="G1367">
            <v>32727</v>
          </cell>
          <cell r="H1367">
            <v>0.25572157545757324</v>
          </cell>
          <cell r="I1367">
            <v>831.12974387341603</v>
          </cell>
          <cell r="J1367" t="str">
            <v>TONS</v>
          </cell>
        </row>
        <row r="1368">
          <cell r="A1368" t="str">
            <v>27105</v>
          </cell>
          <cell r="B1368" t="str">
            <v>27</v>
          </cell>
          <cell r="C1368" t="str">
            <v>105</v>
          </cell>
          <cell r="D1368" t="str">
            <v>Nobles</v>
          </cell>
          <cell r="E1368" t="str">
            <v>County</v>
          </cell>
          <cell r="F1368" t="str">
            <v>MN</v>
          </cell>
          <cell r="G1368">
            <v>21378</v>
          </cell>
          <cell r="H1368">
            <v>0.40986060435962202</v>
          </cell>
          <cell r="I1368">
            <v>870.15877832702483</v>
          </cell>
          <cell r="J1368" t="str">
            <v>TONS</v>
          </cell>
        </row>
        <row r="1369">
          <cell r="A1369" t="str">
            <v>27107</v>
          </cell>
          <cell r="B1369" t="str">
            <v>27</v>
          </cell>
          <cell r="C1369" t="str">
            <v>107</v>
          </cell>
          <cell r="D1369" t="str">
            <v>Norman</v>
          </cell>
          <cell r="E1369" t="str">
            <v>County</v>
          </cell>
          <cell r="F1369" t="str">
            <v>MN</v>
          </cell>
          <cell r="G1369">
            <v>6852</v>
          </cell>
          <cell r="H1369">
            <v>1</v>
          </cell>
          <cell r="I1369">
            <v>680.475684672081</v>
          </cell>
          <cell r="J1369" t="str">
            <v>TONS</v>
          </cell>
        </row>
        <row r="1370">
          <cell r="A1370" t="str">
            <v>27109</v>
          </cell>
          <cell r="B1370" t="str">
            <v>27</v>
          </cell>
          <cell r="C1370" t="str">
            <v>109</v>
          </cell>
          <cell r="D1370" t="str">
            <v>Olmsted</v>
          </cell>
          <cell r="E1370" t="str">
            <v>County</v>
          </cell>
          <cell r="F1370" t="str">
            <v>MN</v>
          </cell>
          <cell r="G1370">
            <v>144248</v>
          </cell>
          <cell r="H1370">
            <v>0.16592951028783762</v>
          </cell>
          <cell r="I1370">
            <v>0</v>
          </cell>
          <cell r="J1370" t="str">
            <v>TONS</v>
          </cell>
        </row>
        <row r="1371">
          <cell r="A1371" t="str">
            <v>27111</v>
          </cell>
          <cell r="B1371" t="str">
            <v>27</v>
          </cell>
          <cell r="C1371" t="str">
            <v>111</v>
          </cell>
          <cell r="D1371" t="str">
            <v>Otter Tail</v>
          </cell>
          <cell r="E1371" t="str">
            <v>County</v>
          </cell>
          <cell r="F1371" t="str">
            <v>MN</v>
          </cell>
          <cell r="G1371">
            <v>57303</v>
          </cell>
          <cell r="H1371">
            <v>0.73589515383138748</v>
          </cell>
          <cell r="I1371">
            <v>4187.8253279242535</v>
          </cell>
          <cell r="J1371" t="str">
            <v>TONS</v>
          </cell>
        </row>
        <row r="1372">
          <cell r="A1372" t="str">
            <v>27113</v>
          </cell>
          <cell r="B1372" t="str">
            <v>27</v>
          </cell>
          <cell r="C1372" t="str">
            <v>113</v>
          </cell>
          <cell r="D1372" t="str">
            <v>Pennington</v>
          </cell>
          <cell r="E1372" t="str">
            <v>County</v>
          </cell>
          <cell r="F1372" t="str">
            <v>MN</v>
          </cell>
          <cell r="G1372">
            <v>13930</v>
          </cell>
          <cell r="H1372">
            <v>0.36231155778894475</v>
          </cell>
          <cell r="I1372">
            <v>501.22019564214725</v>
          </cell>
          <cell r="J1372" t="str">
            <v>TONS</v>
          </cell>
        </row>
        <row r="1373">
          <cell r="A1373" t="str">
            <v>27115</v>
          </cell>
          <cell r="B1373" t="str">
            <v>27</v>
          </cell>
          <cell r="C1373" t="str">
            <v>115</v>
          </cell>
          <cell r="D1373" t="str">
            <v>Pine</v>
          </cell>
          <cell r="E1373" t="str">
            <v>County</v>
          </cell>
          <cell r="F1373" t="str">
            <v>MN</v>
          </cell>
          <cell r="G1373">
            <v>29750</v>
          </cell>
          <cell r="H1373">
            <v>0.89300840336134457</v>
          </cell>
          <cell r="I1373">
            <v>2638.382591168006</v>
          </cell>
          <cell r="J1373" t="str">
            <v>TONS</v>
          </cell>
        </row>
        <row r="1374">
          <cell r="A1374" t="str">
            <v>27117</v>
          </cell>
          <cell r="B1374" t="str">
            <v>27</v>
          </cell>
          <cell r="C1374" t="str">
            <v>117</v>
          </cell>
          <cell r="D1374" t="str">
            <v>Pipestone</v>
          </cell>
          <cell r="E1374" t="str">
            <v>County</v>
          </cell>
          <cell r="F1374" t="str">
            <v>MN</v>
          </cell>
          <cell r="G1374">
            <v>9596</v>
          </cell>
          <cell r="H1374">
            <v>0.57294706127553152</v>
          </cell>
          <cell r="I1374">
            <v>546.00924026957136</v>
          </cell>
          <cell r="J1374" t="str">
            <v>TONS</v>
          </cell>
        </row>
        <row r="1375">
          <cell r="A1375" t="str">
            <v>27119</v>
          </cell>
          <cell r="B1375" t="str">
            <v>27</v>
          </cell>
          <cell r="C1375" t="str">
            <v>119</v>
          </cell>
          <cell r="D1375" t="str">
            <v>Polk</v>
          </cell>
          <cell r="E1375" t="str">
            <v>County</v>
          </cell>
          <cell r="F1375" t="str">
            <v>MN</v>
          </cell>
          <cell r="G1375">
            <v>31600</v>
          </cell>
          <cell r="H1375">
            <v>0.48474683544303798</v>
          </cell>
          <cell r="I1375">
            <v>1521.2385490086012</v>
          </cell>
          <cell r="J1375" t="str">
            <v>TONS</v>
          </cell>
        </row>
        <row r="1376">
          <cell r="A1376" t="str">
            <v>27121</v>
          </cell>
          <cell r="B1376" t="str">
            <v>27</v>
          </cell>
          <cell r="C1376" t="str">
            <v>121</v>
          </cell>
          <cell r="D1376" t="str">
            <v>Pope</v>
          </cell>
          <cell r="E1376" t="str">
            <v>County</v>
          </cell>
          <cell r="F1376" t="str">
            <v>MN</v>
          </cell>
          <cell r="G1376">
            <v>10995</v>
          </cell>
          <cell r="H1376">
            <v>1</v>
          </cell>
          <cell r="I1376">
            <v>1091.9191700189042</v>
          </cell>
          <cell r="J1376" t="str">
            <v>TONS</v>
          </cell>
        </row>
        <row r="1377">
          <cell r="A1377" t="str">
            <v>27123</v>
          </cell>
          <cell r="B1377" t="str">
            <v>27</v>
          </cell>
          <cell r="C1377" t="str">
            <v>123</v>
          </cell>
          <cell r="D1377" t="str">
            <v>Ramsey</v>
          </cell>
          <cell r="E1377" t="str">
            <v>County</v>
          </cell>
          <cell r="F1377" t="str">
            <v>MN</v>
          </cell>
          <cell r="G1377">
            <v>508640</v>
          </cell>
          <cell r="H1377">
            <v>1.8716577540106951E-3</v>
          </cell>
          <cell r="I1377">
            <v>0</v>
          </cell>
          <cell r="J1377" t="str">
            <v>TONS</v>
          </cell>
        </row>
        <row r="1378">
          <cell r="A1378" t="str">
            <v>27125</v>
          </cell>
          <cell r="B1378" t="str">
            <v>27</v>
          </cell>
          <cell r="C1378" t="str">
            <v>125</v>
          </cell>
          <cell r="D1378" t="str">
            <v>Red Lake</v>
          </cell>
          <cell r="E1378" t="str">
            <v>County</v>
          </cell>
          <cell r="F1378" t="str">
            <v>MN</v>
          </cell>
          <cell r="G1378">
            <v>4089</v>
          </cell>
          <cell r="H1378">
            <v>1</v>
          </cell>
          <cell r="I1378">
            <v>406.08071725396081</v>
          </cell>
          <cell r="J1378" t="str">
            <v>TONS</v>
          </cell>
        </row>
        <row r="1379">
          <cell r="A1379" t="str">
            <v>27127</v>
          </cell>
          <cell r="B1379" t="str">
            <v>27</v>
          </cell>
          <cell r="C1379" t="str">
            <v>127</v>
          </cell>
          <cell r="D1379" t="str">
            <v>Redwood</v>
          </cell>
          <cell r="E1379" t="str">
            <v>County</v>
          </cell>
          <cell r="F1379" t="str">
            <v>MN</v>
          </cell>
          <cell r="G1379">
            <v>16059</v>
          </cell>
          <cell r="H1379">
            <v>0.69126346596923849</v>
          </cell>
          <cell r="I1379">
            <v>1102.4460851641522</v>
          </cell>
          <cell r="J1379" t="str">
            <v>TONS</v>
          </cell>
        </row>
        <row r="1380">
          <cell r="A1380" t="str">
            <v>27129</v>
          </cell>
          <cell r="B1380" t="str">
            <v>27</v>
          </cell>
          <cell r="C1380" t="str">
            <v>129</v>
          </cell>
          <cell r="D1380" t="str">
            <v>Renville</v>
          </cell>
          <cell r="E1380" t="str">
            <v>County</v>
          </cell>
          <cell r="F1380" t="str">
            <v>MN</v>
          </cell>
          <cell r="G1380">
            <v>15730</v>
          </cell>
          <cell r="H1380">
            <v>1</v>
          </cell>
          <cell r="I1380">
            <v>1562.1544833467358</v>
          </cell>
          <cell r="J1380" t="str">
            <v>TONS</v>
          </cell>
        </row>
        <row r="1381">
          <cell r="A1381" t="str">
            <v>27131</v>
          </cell>
          <cell r="B1381" t="str">
            <v>27</v>
          </cell>
          <cell r="C1381" t="str">
            <v>131</v>
          </cell>
          <cell r="D1381" t="str">
            <v>Rice</v>
          </cell>
          <cell r="E1381" t="str">
            <v>County</v>
          </cell>
          <cell r="F1381" t="str">
            <v>MN</v>
          </cell>
          <cell r="G1381">
            <v>64142</v>
          </cell>
          <cell r="H1381">
            <v>0.25934645006392065</v>
          </cell>
          <cell r="I1381">
            <v>1652.0305041622983</v>
          </cell>
          <cell r="J1381" t="str">
            <v>TONS</v>
          </cell>
        </row>
        <row r="1382">
          <cell r="A1382" t="str">
            <v>27133</v>
          </cell>
          <cell r="B1382" t="str">
            <v>27</v>
          </cell>
          <cell r="C1382" t="str">
            <v>133</v>
          </cell>
          <cell r="D1382" t="str">
            <v>Rock</v>
          </cell>
          <cell r="E1382" t="str">
            <v>County</v>
          </cell>
          <cell r="F1382" t="str">
            <v>MN</v>
          </cell>
          <cell r="G1382">
            <v>9687</v>
          </cell>
          <cell r="H1382">
            <v>0.52307215856302258</v>
          </cell>
          <cell r="I1382">
            <v>503.20640604691107</v>
          </cell>
          <cell r="J1382" t="str">
            <v>TONS</v>
          </cell>
        </row>
        <row r="1383">
          <cell r="A1383" t="str">
            <v>27135</v>
          </cell>
          <cell r="B1383" t="str">
            <v>27</v>
          </cell>
          <cell r="C1383" t="str">
            <v>135</v>
          </cell>
          <cell r="D1383" t="str">
            <v>Roseau</v>
          </cell>
          <cell r="E1383" t="str">
            <v>County</v>
          </cell>
          <cell r="F1383" t="str">
            <v>MN</v>
          </cell>
          <cell r="G1383">
            <v>15629</v>
          </cell>
          <cell r="H1383">
            <v>0.82321325740610407</v>
          </cell>
          <cell r="I1383">
            <v>1277.7291533845587</v>
          </cell>
          <cell r="J1383" t="str">
            <v>TONS</v>
          </cell>
        </row>
        <row r="1384">
          <cell r="A1384" t="str">
            <v>27137</v>
          </cell>
          <cell r="B1384" t="str">
            <v>27</v>
          </cell>
          <cell r="C1384" t="str">
            <v>137</v>
          </cell>
          <cell r="D1384" t="str">
            <v>St. Louis</v>
          </cell>
          <cell r="E1384" t="str">
            <v>County</v>
          </cell>
          <cell r="F1384" t="str">
            <v>MN</v>
          </cell>
          <cell r="G1384">
            <v>200226</v>
          </cell>
          <cell r="H1384">
            <v>0.37114560546582365</v>
          </cell>
          <cell r="I1384">
            <v>7380.0626904606488</v>
          </cell>
          <cell r="J1384" t="str">
            <v>TONS</v>
          </cell>
        </row>
        <row r="1385">
          <cell r="A1385" t="str">
            <v>27139</v>
          </cell>
          <cell r="B1385" t="str">
            <v>27</v>
          </cell>
          <cell r="C1385" t="str">
            <v>139</v>
          </cell>
          <cell r="D1385" t="str">
            <v>Scott</v>
          </cell>
          <cell r="E1385" t="str">
            <v>County</v>
          </cell>
          <cell r="F1385" t="str">
            <v>MN</v>
          </cell>
          <cell r="G1385">
            <v>129928</v>
          </cell>
          <cell r="H1385">
            <v>0.17239548057385629</v>
          </cell>
          <cell r="I1385">
            <v>0</v>
          </cell>
          <cell r="J1385" t="str">
            <v>TONS</v>
          </cell>
        </row>
        <row r="1386">
          <cell r="A1386" t="str">
            <v>27141</v>
          </cell>
          <cell r="B1386" t="str">
            <v>27</v>
          </cell>
          <cell r="C1386" t="str">
            <v>141</v>
          </cell>
          <cell r="D1386" t="str">
            <v>Sherburne</v>
          </cell>
          <cell r="E1386" t="str">
            <v>County</v>
          </cell>
          <cell r="F1386" t="str">
            <v>MN</v>
          </cell>
          <cell r="G1386">
            <v>88499</v>
          </cell>
          <cell r="H1386">
            <v>0.441925897467768</v>
          </cell>
          <cell r="I1386">
            <v>3884.034446515629</v>
          </cell>
          <cell r="J1386" t="str">
            <v>TONS</v>
          </cell>
        </row>
        <row r="1387">
          <cell r="A1387" t="str">
            <v>27143</v>
          </cell>
          <cell r="B1387" t="str">
            <v>27</v>
          </cell>
          <cell r="C1387" t="str">
            <v>143</v>
          </cell>
          <cell r="D1387" t="str">
            <v>Sibley</v>
          </cell>
          <cell r="E1387" t="str">
            <v>County</v>
          </cell>
          <cell r="F1387" t="str">
            <v>MN</v>
          </cell>
          <cell r="G1387">
            <v>15226</v>
          </cell>
          <cell r="H1387">
            <v>1</v>
          </cell>
          <cell r="I1387">
            <v>1512.1019811466879</v>
          </cell>
          <cell r="J1387" t="str">
            <v>TONS</v>
          </cell>
        </row>
        <row r="1388">
          <cell r="A1388" t="str">
            <v>27145</v>
          </cell>
          <cell r="B1388" t="str">
            <v>27</v>
          </cell>
          <cell r="C1388" t="str">
            <v>145</v>
          </cell>
          <cell r="D1388" t="str">
            <v>Stearns</v>
          </cell>
          <cell r="E1388" t="str">
            <v>County</v>
          </cell>
          <cell r="F1388" t="str">
            <v>MN</v>
          </cell>
          <cell r="G1388">
            <v>150642</v>
          </cell>
          <cell r="H1388">
            <v>0.36933258984878053</v>
          </cell>
          <cell r="I1388">
            <v>5525.3394144922022</v>
          </cell>
          <cell r="J1388" t="str">
            <v>TONS</v>
          </cell>
        </row>
        <row r="1389">
          <cell r="A1389" t="str">
            <v>27147</v>
          </cell>
          <cell r="B1389" t="str">
            <v>27</v>
          </cell>
          <cell r="C1389" t="str">
            <v>147</v>
          </cell>
          <cell r="D1389" t="str">
            <v>Steele</v>
          </cell>
          <cell r="E1389" t="str">
            <v>County</v>
          </cell>
          <cell r="F1389" t="str">
            <v>MN</v>
          </cell>
          <cell r="G1389">
            <v>36576</v>
          </cell>
          <cell r="H1389">
            <v>0.3057195975503062</v>
          </cell>
          <cell r="I1389">
            <v>1110.4902373034458</v>
          </cell>
          <cell r="J1389" t="str">
            <v>TONS</v>
          </cell>
        </row>
        <row r="1390">
          <cell r="A1390" t="str">
            <v>27149</v>
          </cell>
          <cell r="B1390" t="str">
            <v>27</v>
          </cell>
          <cell r="C1390" t="str">
            <v>149</v>
          </cell>
          <cell r="D1390" t="str">
            <v>Stevens</v>
          </cell>
          <cell r="E1390" t="str">
            <v>County</v>
          </cell>
          <cell r="F1390" t="str">
            <v>MN</v>
          </cell>
          <cell r="G1390">
            <v>9726</v>
          </cell>
          <cell r="H1390">
            <v>0.47326753033107133</v>
          </cell>
          <cell r="I1390">
            <v>457.12632465639064</v>
          </cell>
          <cell r="J1390" t="str">
            <v>TONS</v>
          </cell>
        </row>
        <row r="1391">
          <cell r="A1391" t="str">
            <v>27151</v>
          </cell>
          <cell r="B1391" t="str">
            <v>27</v>
          </cell>
          <cell r="C1391" t="str">
            <v>151</v>
          </cell>
          <cell r="D1391" t="str">
            <v>Swift</v>
          </cell>
          <cell r="E1391" t="str">
            <v>County</v>
          </cell>
          <cell r="F1391" t="str">
            <v>MN</v>
          </cell>
          <cell r="G1391">
            <v>9783</v>
          </cell>
          <cell r="H1391">
            <v>0.67382193601144846</v>
          </cell>
          <cell r="I1391">
            <v>654.65494941015163</v>
          </cell>
          <cell r="J1391" t="str">
            <v>TONS</v>
          </cell>
        </row>
        <row r="1392">
          <cell r="A1392" t="str">
            <v>27153</v>
          </cell>
          <cell r="B1392" t="str">
            <v>27</v>
          </cell>
          <cell r="C1392" t="str">
            <v>153</v>
          </cell>
          <cell r="D1392" t="str">
            <v>Todd</v>
          </cell>
          <cell r="E1392" t="str">
            <v>County</v>
          </cell>
          <cell r="F1392" t="str">
            <v>MN</v>
          </cell>
          <cell r="G1392">
            <v>24895</v>
          </cell>
          <cell r="H1392">
            <v>0.78389234786101625</v>
          </cell>
          <cell r="I1392">
            <v>1938.0448024482869</v>
          </cell>
          <cell r="J1392" t="str">
            <v>TONS</v>
          </cell>
        </row>
        <row r="1393">
          <cell r="A1393" t="str">
            <v>27155</v>
          </cell>
          <cell r="B1393" t="str">
            <v>27</v>
          </cell>
          <cell r="C1393" t="str">
            <v>155</v>
          </cell>
          <cell r="D1393" t="str">
            <v>Traverse</v>
          </cell>
          <cell r="E1393" t="str">
            <v>County</v>
          </cell>
          <cell r="F1393" t="str">
            <v>MN</v>
          </cell>
          <cell r="G1393">
            <v>3558</v>
          </cell>
          <cell r="H1393">
            <v>1</v>
          </cell>
          <cell r="I1393">
            <v>353.34683100748168</v>
          </cell>
          <cell r="J1393" t="str">
            <v>TONS</v>
          </cell>
        </row>
        <row r="1394">
          <cell r="A1394" t="str">
            <v>27157</v>
          </cell>
          <cell r="B1394" t="str">
            <v>27</v>
          </cell>
          <cell r="C1394" t="str">
            <v>157</v>
          </cell>
          <cell r="D1394" t="str">
            <v>Wabasha</v>
          </cell>
          <cell r="E1394" t="str">
            <v>County</v>
          </cell>
          <cell r="F1394" t="str">
            <v>MN</v>
          </cell>
          <cell r="G1394">
            <v>21676</v>
          </cell>
          <cell r="H1394">
            <v>0.6454142830780587</v>
          </cell>
          <cell r="I1394">
            <v>1389.3541781322845</v>
          </cell>
          <cell r="J1394" t="str">
            <v>TONS</v>
          </cell>
        </row>
        <row r="1395">
          <cell r="A1395" t="str">
            <v>27159</v>
          </cell>
          <cell r="B1395" t="str">
            <v>27</v>
          </cell>
          <cell r="C1395" t="str">
            <v>159</v>
          </cell>
          <cell r="D1395" t="str">
            <v>Wadena</v>
          </cell>
          <cell r="E1395" t="str">
            <v>County</v>
          </cell>
          <cell r="F1395" t="str">
            <v>MN</v>
          </cell>
          <cell r="G1395">
            <v>13843</v>
          </cell>
          <cell r="H1395">
            <v>0.66986924799537673</v>
          </cell>
          <cell r="I1395">
            <v>920.9064541687402</v>
          </cell>
          <cell r="J1395" t="str">
            <v>TONS</v>
          </cell>
        </row>
        <row r="1396">
          <cell r="A1396" t="str">
            <v>27161</v>
          </cell>
          <cell r="B1396" t="str">
            <v>27</v>
          </cell>
          <cell r="C1396" t="str">
            <v>161</v>
          </cell>
          <cell r="D1396" t="str">
            <v>Waseca</v>
          </cell>
          <cell r="E1396" t="str">
            <v>County</v>
          </cell>
          <cell r="F1396" t="str">
            <v>MN</v>
          </cell>
          <cell r="G1396">
            <v>19136</v>
          </cell>
          <cell r="H1396">
            <v>0.50161998327759194</v>
          </cell>
          <cell r="I1396">
            <v>953.28168376639019</v>
          </cell>
          <cell r="J1396" t="str">
            <v>TONS</v>
          </cell>
        </row>
        <row r="1397">
          <cell r="A1397" t="str">
            <v>27163</v>
          </cell>
          <cell r="B1397" t="str">
            <v>27</v>
          </cell>
          <cell r="C1397" t="str">
            <v>163</v>
          </cell>
          <cell r="D1397" t="str">
            <v>Washington</v>
          </cell>
          <cell r="E1397" t="str">
            <v>County</v>
          </cell>
          <cell r="F1397" t="str">
            <v>MN</v>
          </cell>
          <cell r="G1397">
            <v>238136</v>
          </cell>
          <cell r="H1397">
            <v>0.1446820304363893</v>
          </cell>
          <cell r="I1397">
            <v>0</v>
          </cell>
          <cell r="J1397" t="str">
            <v>TONS</v>
          </cell>
        </row>
        <row r="1398">
          <cell r="A1398" t="str">
            <v>27165</v>
          </cell>
          <cell r="B1398" t="str">
            <v>27</v>
          </cell>
          <cell r="C1398" t="str">
            <v>165</v>
          </cell>
          <cell r="D1398" t="str">
            <v>Watonwan</v>
          </cell>
          <cell r="E1398" t="str">
            <v>County</v>
          </cell>
          <cell r="F1398" t="str">
            <v>MN</v>
          </cell>
          <cell r="G1398">
            <v>11211</v>
          </cell>
          <cell r="H1398">
            <v>0.59102667023459099</v>
          </cell>
          <cell r="I1398">
            <v>658.03150709825002</v>
          </cell>
          <cell r="J1398" t="str">
            <v>TONS</v>
          </cell>
        </row>
        <row r="1399">
          <cell r="A1399" t="str">
            <v>27167</v>
          </cell>
          <cell r="B1399" t="str">
            <v>27</v>
          </cell>
          <cell r="C1399" t="str">
            <v>167</v>
          </cell>
          <cell r="D1399" t="str">
            <v>Wilkin</v>
          </cell>
          <cell r="E1399" t="str">
            <v>County</v>
          </cell>
          <cell r="F1399" t="str">
            <v>MN</v>
          </cell>
          <cell r="G1399">
            <v>6576</v>
          </cell>
          <cell r="H1399">
            <v>0.50136861313868608</v>
          </cell>
          <cell r="I1399">
            <v>327.42678522531389</v>
          </cell>
          <cell r="J1399" t="str">
            <v>TONS</v>
          </cell>
        </row>
        <row r="1400">
          <cell r="A1400" t="str">
            <v>27169</v>
          </cell>
          <cell r="B1400" t="str">
            <v>27</v>
          </cell>
          <cell r="C1400" t="str">
            <v>169</v>
          </cell>
          <cell r="D1400" t="str">
            <v>Winona</v>
          </cell>
          <cell r="E1400" t="str">
            <v>County</v>
          </cell>
          <cell r="F1400" t="str">
            <v>MN</v>
          </cell>
          <cell r="G1400">
            <v>51461</v>
          </cell>
          <cell r="H1400">
            <v>0.34534890499601639</v>
          </cell>
          <cell r="I1400">
            <v>1764.9465656731211</v>
          </cell>
          <cell r="J1400" t="str">
            <v>TONS</v>
          </cell>
        </row>
        <row r="1401">
          <cell r="A1401" t="str">
            <v>27171</v>
          </cell>
          <cell r="B1401" t="str">
            <v>27</v>
          </cell>
          <cell r="C1401" t="str">
            <v>171</v>
          </cell>
          <cell r="D1401" t="str">
            <v>Wright</v>
          </cell>
          <cell r="E1401" t="str">
            <v>County</v>
          </cell>
          <cell r="F1401" t="str">
            <v>MN</v>
          </cell>
          <cell r="G1401">
            <v>124700</v>
          </cell>
          <cell r="H1401">
            <v>0.32507618283881318</v>
          </cell>
          <cell r="I1401">
            <v>4025.7505588955264</v>
          </cell>
          <cell r="J1401" t="str">
            <v>TONS</v>
          </cell>
        </row>
        <row r="1402">
          <cell r="A1402" t="str">
            <v>27173</v>
          </cell>
          <cell r="B1402" t="str">
            <v>27</v>
          </cell>
          <cell r="C1402" t="str">
            <v>173</v>
          </cell>
          <cell r="D1402" t="str">
            <v>Yellow Medicine</v>
          </cell>
          <cell r="E1402" t="str">
            <v>County</v>
          </cell>
          <cell r="F1402" t="str">
            <v>MN</v>
          </cell>
          <cell r="G1402">
            <v>10438</v>
          </cell>
          <cell r="H1402">
            <v>0.80820080475186817</v>
          </cell>
          <cell r="I1402">
            <v>837.78354872937484</v>
          </cell>
          <cell r="J1402" t="str">
            <v>TONS</v>
          </cell>
        </row>
        <row r="1403">
          <cell r="A1403" t="str">
            <v>28001</v>
          </cell>
          <cell r="B1403" t="str">
            <v>28</v>
          </cell>
          <cell r="C1403" t="str">
            <v>001</v>
          </cell>
          <cell r="D1403" t="str">
            <v>Adams</v>
          </cell>
          <cell r="E1403" t="str">
            <v>County</v>
          </cell>
          <cell r="F1403" t="str">
            <v>MS</v>
          </cell>
          <cell r="G1403">
            <v>32297</v>
          </cell>
          <cell r="H1403">
            <v>0.37226367774096664</v>
          </cell>
          <cell r="I1403">
            <v>1194.0103848237641</v>
          </cell>
          <cell r="J1403" t="str">
            <v>TONS</v>
          </cell>
        </row>
        <row r="1404">
          <cell r="A1404" t="str">
            <v>28003</v>
          </cell>
          <cell r="B1404" t="str">
            <v>28</v>
          </cell>
          <cell r="C1404" t="str">
            <v>003</v>
          </cell>
          <cell r="D1404" t="str">
            <v>Alcorn</v>
          </cell>
          <cell r="E1404" t="str">
            <v>County</v>
          </cell>
          <cell r="F1404" t="str">
            <v>MS</v>
          </cell>
          <cell r="G1404">
            <v>37057</v>
          </cell>
          <cell r="H1404">
            <v>0.66351836360201855</v>
          </cell>
          <cell r="I1404">
            <v>2441.8470716166266</v>
          </cell>
          <cell r="J1404" t="str">
            <v>TONS</v>
          </cell>
        </row>
        <row r="1405">
          <cell r="A1405" t="str">
            <v>28005</v>
          </cell>
          <cell r="B1405" t="str">
            <v>28</v>
          </cell>
          <cell r="C1405" t="str">
            <v>005</v>
          </cell>
          <cell r="D1405" t="str">
            <v>Amite</v>
          </cell>
          <cell r="E1405" t="str">
            <v>County</v>
          </cell>
          <cell r="F1405" t="str">
            <v>MS</v>
          </cell>
          <cell r="G1405">
            <v>13131</v>
          </cell>
          <cell r="H1405">
            <v>1</v>
          </cell>
          <cell r="I1405">
            <v>1304.0464412476788</v>
          </cell>
          <cell r="J1405" t="str">
            <v>TONS</v>
          </cell>
        </row>
        <row r="1406">
          <cell r="A1406" t="str">
            <v>28007</v>
          </cell>
          <cell r="B1406" t="str">
            <v>28</v>
          </cell>
          <cell r="C1406" t="str">
            <v>007</v>
          </cell>
          <cell r="D1406" t="str">
            <v>Attala</v>
          </cell>
          <cell r="E1406" t="str">
            <v>County</v>
          </cell>
          <cell r="F1406" t="str">
            <v>MS</v>
          </cell>
          <cell r="G1406">
            <v>19564</v>
          </cell>
          <cell r="H1406">
            <v>0.64306890206501743</v>
          </cell>
          <cell r="I1406">
            <v>1249.4256551166745</v>
          </cell>
          <cell r="J1406" t="str">
            <v>TONS</v>
          </cell>
        </row>
        <row r="1407">
          <cell r="A1407" t="str">
            <v>28009</v>
          </cell>
          <cell r="B1407" t="str">
            <v>28</v>
          </cell>
          <cell r="C1407" t="str">
            <v>009</v>
          </cell>
          <cell r="D1407" t="str">
            <v>Benton</v>
          </cell>
          <cell r="E1407" t="str">
            <v>County</v>
          </cell>
          <cell r="F1407" t="str">
            <v>MS</v>
          </cell>
          <cell r="G1407">
            <v>8729</v>
          </cell>
          <cell r="H1407">
            <v>1</v>
          </cell>
          <cell r="I1407">
            <v>866.88153115916464</v>
          </cell>
          <cell r="J1407" t="str">
            <v>TONS</v>
          </cell>
        </row>
        <row r="1408">
          <cell r="A1408" t="str">
            <v>28011</v>
          </cell>
          <cell r="B1408" t="str">
            <v>28</v>
          </cell>
          <cell r="C1408" t="str">
            <v>011</v>
          </cell>
          <cell r="D1408" t="str">
            <v>Bolivar</v>
          </cell>
          <cell r="E1408" t="str">
            <v>County</v>
          </cell>
          <cell r="F1408" t="str">
            <v>MS</v>
          </cell>
          <cell r="G1408">
            <v>34145</v>
          </cell>
          <cell r="H1408">
            <v>0.53955191096793087</v>
          </cell>
          <cell r="I1408">
            <v>1829.597714348183</v>
          </cell>
          <cell r="J1408" t="str">
            <v>TONS</v>
          </cell>
        </row>
        <row r="1409">
          <cell r="A1409" t="str">
            <v>28013</v>
          </cell>
          <cell r="B1409" t="str">
            <v>28</v>
          </cell>
          <cell r="C1409" t="str">
            <v>013</v>
          </cell>
          <cell r="D1409" t="str">
            <v>Calhoun</v>
          </cell>
          <cell r="E1409" t="str">
            <v>County</v>
          </cell>
          <cell r="F1409" t="str">
            <v>MS</v>
          </cell>
          <cell r="G1409">
            <v>14962</v>
          </cell>
          <cell r="H1409">
            <v>1</v>
          </cell>
          <cell r="I1409">
            <v>1485.8840038038059</v>
          </cell>
          <cell r="J1409" t="str">
            <v>TONS</v>
          </cell>
        </row>
        <row r="1410">
          <cell r="A1410" t="str">
            <v>28015</v>
          </cell>
          <cell r="B1410" t="str">
            <v>28</v>
          </cell>
          <cell r="C1410" t="str">
            <v>015</v>
          </cell>
          <cell r="D1410" t="str">
            <v>Carroll</v>
          </cell>
          <cell r="E1410" t="str">
            <v>County</v>
          </cell>
          <cell r="F1410" t="str">
            <v>MS</v>
          </cell>
          <cell r="G1410">
            <v>10597</v>
          </cell>
          <cell r="H1410">
            <v>1</v>
          </cell>
          <cell r="I1410">
            <v>1052.3935829641043</v>
          </cell>
          <cell r="J1410" t="str">
            <v>TONS</v>
          </cell>
        </row>
        <row r="1411">
          <cell r="A1411" t="str">
            <v>28017</v>
          </cell>
          <cell r="B1411" t="str">
            <v>28</v>
          </cell>
          <cell r="C1411" t="str">
            <v>017</v>
          </cell>
          <cell r="D1411" t="str">
            <v>Chickasaw</v>
          </cell>
          <cell r="E1411" t="str">
            <v>County</v>
          </cell>
          <cell r="F1411" t="str">
            <v>MS</v>
          </cell>
          <cell r="G1411">
            <v>17392</v>
          </cell>
          <cell r="H1411">
            <v>0.85297838086476541</v>
          </cell>
          <cell r="I1411">
            <v>1473.2715677335555</v>
          </cell>
          <cell r="J1411" t="str">
            <v>TONS</v>
          </cell>
        </row>
        <row r="1412">
          <cell r="A1412" t="str">
            <v>28019</v>
          </cell>
          <cell r="B1412" t="str">
            <v>28</v>
          </cell>
          <cell r="C1412" t="str">
            <v>019</v>
          </cell>
          <cell r="D1412" t="str">
            <v>Choctaw</v>
          </cell>
          <cell r="E1412" t="str">
            <v>County</v>
          </cell>
          <cell r="F1412" t="str">
            <v>MS</v>
          </cell>
          <cell r="G1412">
            <v>8547</v>
          </cell>
          <cell r="H1412">
            <v>1</v>
          </cell>
          <cell r="I1412">
            <v>848.80701647581395</v>
          </cell>
          <cell r="J1412" t="str">
            <v>TONS</v>
          </cell>
        </row>
        <row r="1413">
          <cell r="A1413" t="str">
            <v>28021</v>
          </cell>
          <cell r="B1413" t="str">
            <v>28</v>
          </cell>
          <cell r="C1413" t="str">
            <v>021</v>
          </cell>
          <cell r="D1413" t="str">
            <v>Claiborne</v>
          </cell>
          <cell r="E1413" t="str">
            <v>County</v>
          </cell>
          <cell r="F1413" t="str">
            <v>MS</v>
          </cell>
          <cell r="G1413">
            <v>9604</v>
          </cell>
          <cell r="H1413">
            <v>1</v>
          </cell>
          <cell r="I1413">
            <v>953.77823636758137</v>
          </cell>
          <cell r="J1413" t="str">
            <v>TONS</v>
          </cell>
        </row>
        <row r="1414">
          <cell r="A1414" t="str">
            <v>28023</v>
          </cell>
          <cell r="B1414" t="str">
            <v>28</v>
          </cell>
          <cell r="C1414" t="str">
            <v>023</v>
          </cell>
          <cell r="D1414" t="str">
            <v>Clarke</v>
          </cell>
          <cell r="E1414" t="str">
            <v>County</v>
          </cell>
          <cell r="F1414" t="str">
            <v>MS</v>
          </cell>
          <cell r="G1414">
            <v>16732</v>
          </cell>
          <cell r="H1414">
            <v>1</v>
          </cell>
          <cell r="I1414">
            <v>1661.6636246254027</v>
          </cell>
          <cell r="J1414" t="str">
            <v>TONS</v>
          </cell>
        </row>
        <row r="1415">
          <cell r="A1415" t="str">
            <v>28025</v>
          </cell>
          <cell r="B1415" t="str">
            <v>28</v>
          </cell>
          <cell r="C1415" t="str">
            <v>025</v>
          </cell>
          <cell r="D1415" t="str">
            <v>Clay</v>
          </cell>
          <cell r="E1415" t="str">
            <v>County</v>
          </cell>
          <cell r="F1415" t="str">
            <v>MS</v>
          </cell>
          <cell r="G1415">
            <v>20634</v>
          </cell>
          <cell r="H1415">
            <v>0.55544247358728316</v>
          </cell>
          <cell r="I1415">
            <v>1138.1978724499011</v>
          </cell>
          <cell r="J1415" t="str">
            <v>TONS</v>
          </cell>
        </row>
        <row r="1416">
          <cell r="A1416" t="str">
            <v>28027</v>
          </cell>
          <cell r="B1416" t="str">
            <v>28</v>
          </cell>
          <cell r="C1416" t="str">
            <v>027</v>
          </cell>
          <cell r="D1416" t="str">
            <v>Coahoma</v>
          </cell>
          <cell r="E1416" t="str">
            <v>County</v>
          </cell>
          <cell r="F1416" t="str">
            <v>MS</v>
          </cell>
          <cell r="G1416">
            <v>26151</v>
          </cell>
          <cell r="H1416">
            <v>0.31998776337424956</v>
          </cell>
          <cell r="I1416">
            <v>831.03043335317784</v>
          </cell>
          <cell r="J1416" t="str">
            <v>TONS</v>
          </cell>
        </row>
        <row r="1417">
          <cell r="A1417" t="str">
            <v>28029</v>
          </cell>
          <cell r="B1417" t="str">
            <v>28</v>
          </cell>
          <cell r="C1417" t="str">
            <v>029</v>
          </cell>
          <cell r="D1417" t="str">
            <v>Copiah</v>
          </cell>
          <cell r="E1417" t="str">
            <v>County</v>
          </cell>
          <cell r="F1417" t="str">
            <v>MS</v>
          </cell>
          <cell r="G1417">
            <v>29449</v>
          </cell>
          <cell r="H1417">
            <v>0.65577778532378006</v>
          </cell>
          <cell r="I1417">
            <v>1917.8847668399342</v>
          </cell>
          <cell r="J1417" t="str">
            <v>TONS</v>
          </cell>
        </row>
        <row r="1418">
          <cell r="A1418" t="str">
            <v>28031</v>
          </cell>
          <cell r="B1418" t="str">
            <v>28</v>
          </cell>
          <cell r="C1418" t="str">
            <v>031</v>
          </cell>
          <cell r="D1418" t="str">
            <v>Covington</v>
          </cell>
          <cell r="E1418" t="str">
            <v>County</v>
          </cell>
          <cell r="F1418" t="str">
            <v>MS</v>
          </cell>
          <cell r="G1418">
            <v>19568</v>
          </cell>
          <cell r="H1418">
            <v>1</v>
          </cell>
          <cell r="I1418">
            <v>1943.3082600209111</v>
          </cell>
          <cell r="J1418" t="str">
            <v>TONS</v>
          </cell>
        </row>
        <row r="1419">
          <cell r="A1419" t="str">
            <v>28033</v>
          </cell>
          <cell r="B1419" t="str">
            <v>28</v>
          </cell>
          <cell r="C1419" t="str">
            <v>033</v>
          </cell>
          <cell r="D1419" t="str">
            <v>DeSoto</v>
          </cell>
          <cell r="E1419" t="str">
            <v>County</v>
          </cell>
          <cell r="F1419" t="str">
            <v>MS</v>
          </cell>
          <cell r="G1419">
            <v>161252</v>
          </cell>
          <cell r="H1419">
            <v>0.20428893905191872</v>
          </cell>
          <cell r="I1419">
            <v>3271.4871576864698</v>
          </cell>
          <cell r="J1419" t="str">
            <v>TONS</v>
          </cell>
        </row>
        <row r="1420">
          <cell r="A1420" t="str">
            <v>28035</v>
          </cell>
          <cell r="B1420" t="str">
            <v>28</v>
          </cell>
          <cell r="C1420" t="str">
            <v>035</v>
          </cell>
          <cell r="D1420" t="str">
            <v>Forrest</v>
          </cell>
          <cell r="E1420" t="str">
            <v>County</v>
          </cell>
          <cell r="F1420" t="str">
            <v>MS</v>
          </cell>
          <cell r="G1420">
            <v>74934</v>
          </cell>
          <cell r="H1420">
            <v>0.29635412496330105</v>
          </cell>
          <cell r="I1420">
            <v>2205.3887229294955</v>
          </cell>
          <cell r="J1420" t="str">
            <v>TONS</v>
          </cell>
        </row>
        <row r="1421">
          <cell r="A1421" t="str">
            <v>28037</v>
          </cell>
          <cell r="B1421" t="str">
            <v>28</v>
          </cell>
          <cell r="C1421" t="str">
            <v>037</v>
          </cell>
          <cell r="D1421" t="str">
            <v>Franklin</v>
          </cell>
          <cell r="E1421" t="str">
            <v>County</v>
          </cell>
          <cell r="F1421" t="str">
            <v>MS</v>
          </cell>
          <cell r="G1421">
            <v>8118</v>
          </cell>
          <cell r="H1421">
            <v>1</v>
          </cell>
          <cell r="I1421">
            <v>806.20280329363027</v>
          </cell>
          <cell r="J1421" t="str">
            <v>TONS</v>
          </cell>
        </row>
        <row r="1422">
          <cell r="A1422" t="str">
            <v>28039</v>
          </cell>
          <cell r="B1422" t="str">
            <v>28</v>
          </cell>
          <cell r="C1422" t="str">
            <v>039</v>
          </cell>
          <cell r="D1422" t="str">
            <v>George</v>
          </cell>
          <cell r="E1422" t="str">
            <v>County</v>
          </cell>
          <cell r="F1422" t="str">
            <v>MS</v>
          </cell>
          <cell r="G1422">
            <v>22578</v>
          </cell>
          <cell r="H1422">
            <v>0.88324918061830104</v>
          </cell>
          <cell r="I1422">
            <v>1980.4503945899942</v>
          </cell>
          <cell r="J1422" t="str">
            <v>TONS</v>
          </cell>
        </row>
        <row r="1423">
          <cell r="A1423" t="str">
            <v>28041</v>
          </cell>
          <cell r="B1423" t="str">
            <v>28</v>
          </cell>
          <cell r="C1423" t="str">
            <v>041</v>
          </cell>
          <cell r="D1423" t="str">
            <v>Greene</v>
          </cell>
          <cell r="E1423" t="str">
            <v>County</v>
          </cell>
          <cell r="F1423" t="str">
            <v>MS</v>
          </cell>
          <cell r="G1423">
            <v>14400</v>
          </cell>
          <cell r="H1423">
            <v>1</v>
          </cell>
          <cell r="I1423">
            <v>1430.0714914299426</v>
          </cell>
          <cell r="J1423" t="str">
            <v>TONS</v>
          </cell>
        </row>
        <row r="1424">
          <cell r="A1424" t="str">
            <v>28043</v>
          </cell>
          <cell r="B1424" t="str">
            <v>28</v>
          </cell>
          <cell r="C1424" t="str">
            <v>043</v>
          </cell>
          <cell r="D1424" t="str">
            <v>Grenada</v>
          </cell>
          <cell r="E1424" t="str">
            <v>County</v>
          </cell>
          <cell r="F1424" t="str">
            <v>MS</v>
          </cell>
          <cell r="G1424">
            <v>21906</v>
          </cell>
          <cell r="H1424">
            <v>0.52154660823518673</v>
          </cell>
          <cell r="I1424">
            <v>1134.6226937213262</v>
          </cell>
          <cell r="J1424" t="str">
            <v>TONS</v>
          </cell>
        </row>
        <row r="1425">
          <cell r="A1425" t="str">
            <v>28045</v>
          </cell>
          <cell r="B1425" t="str">
            <v>28</v>
          </cell>
          <cell r="C1425" t="str">
            <v>045</v>
          </cell>
          <cell r="D1425" t="str">
            <v>Hancock</v>
          </cell>
          <cell r="E1425" t="str">
            <v>County</v>
          </cell>
          <cell r="F1425" t="str">
            <v>MS</v>
          </cell>
          <cell r="G1425">
            <v>43929</v>
          </cell>
          <cell r="H1425">
            <v>0.4255958478453869</v>
          </cell>
          <cell r="I1425">
            <v>1856.7094863732091</v>
          </cell>
          <cell r="J1425" t="str">
            <v>TONS</v>
          </cell>
        </row>
        <row r="1426">
          <cell r="A1426" t="str">
            <v>28047</v>
          </cell>
          <cell r="B1426" t="str">
            <v>28</v>
          </cell>
          <cell r="C1426" t="str">
            <v>047</v>
          </cell>
          <cell r="D1426" t="str">
            <v>Harrison</v>
          </cell>
          <cell r="E1426" t="str">
            <v>County</v>
          </cell>
          <cell r="F1426" t="str">
            <v>MS</v>
          </cell>
          <cell r="G1426">
            <v>187105</v>
          </cell>
          <cell r="H1426">
            <v>0.22844926645466448</v>
          </cell>
          <cell r="I1426">
            <v>4244.9288770612138</v>
          </cell>
          <cell r="J1426" t="str">
            <v>TONS</v>
          </cell>
        </row>
        <row r="1427">
          <cell r="A1427" t="str">
            <v>28049</v>
          </cell>
          <cell r="B1427" t="str">
            <v>28</v>
          </cell>
          <cell r="C1427" t="str">
            <v>049</v>
          </cell>
          <cell r="D1427" t="str">
            <v>Hinds</v>
          </cell>
          <cell r="E1427" t="str">
            <v>County</v>
          </cell>
          <cell r="F1427" t="str">
            <v>MS</v>
          </cell>
          <cell r="G1427">
            <v>245285</v>
          </cell>
          <cell r="H1427">
            <v>0.15276515074301322</v>
          </cell>
          <cell r="I1427">
            <v>0</v>
          </cell>
          <cell r="J1427" t="str">
            <v>TONS</v>
          </cell>
        </row>
        <row r="1428">
          <cell r="A1428" t="str">
            <v>28051</v>
          </cell>
          <cell r="B1428" t="str">
            <v>28</v>
          </cell>
          <cell r="C1428" t="str">
            <v>051</v>
          </cell>
          <cell r="D1428" t="str">
            <v>Holmes</v>
          </cell>
          <cell r="E1428" t="str">
            <v>County</v>
          </cell>
          <cell r="F1428" t="str">
            <v>MS</v>
          </cell>
          <cell r="G1428">
            <v>19198</v>
          </cell>
          <cell r="H1428">
            <v>0.8684758829044692</v>
          </cell>
          <cell r="I1428">
            <v>1655.8043039313498</v>
          </cell>
          <cell r="J1428" t="str">
            <v>TONS</v>
          </cell>
        </row>
        <row r="1429">
          <cell r="A1429" t="str">
            <v>28053</v>
          </cell>
          <cell r="B1429" t="str">
            <v>28</v>
          </cell>
          <cell r="C1429" t="str">
            <v>053</v>
          </cell>
          <cell r="D1429" t="str">
            <v>Humphreys</v>
          </cell>
          <cell r="E1429" t="str">
            <v>County</v>
          </cell>
          <cell r="F1429" t="str">
            <v>MS</v>
          </cell>
          <cell r="G1429">
            <v>9375</v>
          </cell>
          <cell r="H1429">
            <v>0.49845333333333336</v>
          </cell>
          <cell r="I1429">
            <v>464.07806107306402</v>
          </cell>
          <cell r="J1429" t="str">
            <v>TONS</v>
          </cell>
        </row>
        <row r="1430">
          <cell r="A1430" t="str">
            <v>28055</v>
          </cell>
          <cell r="B1430" t="str">
            <v>28</v>
          </cell>
          <cell r="C1430" t="str">
            <v>055</v>
          </cell>
          <cell r="D1430" t="str">
            <v>Issaquena</v>
          </cell>
          <cell r="E1430" t="str">
            <v>County</v>
          </cell>
          <cell r="F1430" t="str">
            <v>MS</v>
          </cell>
          <cell r="G1430">
            <v>1406</v>
          </cell>
          <cell r="H1430">
            <v>1</v>
          </cell>
          <cell r="I1430">
            <v>139.63059145489581</v>
          </cell>
          <cell r="J1430" t="str">
            <v>TONS</v>
          </cell>
        </row>
        <row r="1431">
          <cell r="A1431" t="str">
            <v>28057</v>
          </cell>
          <cell r="B1431" t="str">
            <v>28</v>
          </cell>
          <cell r="C1431" t="str">
            <v>057</v>
          </cell>
          <cell r="D1431" t="str">
            <v>Itawamba</v>
          </cell>
          <cell r="E1431" t="str">
            <v>County</v>
          </cell>
          <cell r="F1431" t="str">
            <v>MS</v>
          </cell>
          <cell r="G1431">
            <v>23401</v>
          </cell>
          <cell r="H1431">
            <v>0.86252724242553735</v>
          </cell>
          <cell r="I1431">
            <v>2004.4835404876364</v>
          </cell>
          <cell r="J1431" t="str">
            <v>TONS</v>
          </cell>
        </row>
        <row r="1432">
          <cell r="A1432" t="str">
            <v>28059</v>
          </cell>
          <cell r="B1432" t="str">
            <v>28</v>
          </cell>
          <cell r="C1432" t="str">
            <v>059</v>
          </cell>
          <cell r="D1432" t="str">
            <v>Jackson</v>
          </cell>
          <cell r="E1432" t="str">
            <v>County</v>
          </cell>
          <cell r="F1432" t="str">
            <v>MS</v>
          </cell>
          <cell r="G1432">
            <v>139668</v>
          </cell>
          <cell r="H1432">
            <v>0.27260360282956725</v>
          </cell>
          <cell r="I1432">
            <v>3781.1487475488639</v>
          </cell>
          <cell r="J1432" t="str">
            <v>TONS</v>
          </cell>
        </row>
        <row r="1433">
          <cell r="A1433" t="str">
            <v>28061</v>
          </cell>
          <cell r="B1433" t="str">
            <v>28</v>
          </cell>
          <cell r="C1433" t="str">
            <v>061</v>
          </cell>
          <cell r="D1433" t="str">
            <v>Jasper</v>
          </cell>
          <cell r="E1433" t="str">
            <v>County</v>
          </cell>
          <cell r="F1433" t="str">
            <v>MS</v>
          </cell>
          <cell r="G1433">
            <v>17062</v>
          </cell>
          <cell r="H1433">
            <v>1</v>
          </cell>
          <cell r="I1433">
            <v>1694.4360963040056</v>
          </cell>
          <cell r="J1433" t="str">
            <v>TONS</v>
          </cell>
        </row>
        <row r="1434">
          <cell r="A1434" t="str">
            <v>28063</v>
          </cell>
          <cell r="B1434" t="str">
            <v>28</v>
          </cell>
          <cell r="C1434" t="str">
            <v>063</v>
          </cell>
          <cell r="D1434" t="str">
            <v>Jefferson</v>
          </cell>
          <cell r="E1434" t="str">
            <v>County</v>
          </cell>
          <cell r="F1434" t="str">
            <v>MS</v>
          </cell>
          <cell r="G1434">
            <v>7726</v>
          </cell>
          <cell r="H1434">
            <v>1</v>
          </cell>
          <cell r="I1434">
            <v>767.27307936025943</v>
          </cell>
          <cell r="J1434" t="str">
            <v>TONS</v>
          </cell>
        </row>
        <row r="1435">
          <cell r="A1435" t="str">
            <v>28065</v>
          </cell>
          <cell r="B1435" t="str">
            <v>28</v>
          </cell>
          <cell r="C1435" t="str">
            <v>065</v>
          </cell>
          <cell r="D1435" t="str">
            <v>Jefferson Davis</v>
          </cell>
          <cell r="E1435" t="str">
            <v>County</v>
          </cell>
          <cell r="F1435" t="str">
            <v>MS</v>
          </cell>
          <cell r="G1435">
            <v>12487</v>
          </cell>
          <cell r="H1435">
            <v>1</v>
          </cell>
          <cell r="I1435">
            <v>1240.0904662142843</v>
          </cell>
          <cell r="J1435" t="str">
            <v>TONS</v>
          </cell>
        </row>
        <row r="1436">
          <cell r="A1436" t="str">
            <v>28067</v>
          </cell>
          <cell r="B1436" t="str">
            <v>28</v>
          </cell>
          <cell r="C1436" t="str">
            <v>067</v>
          </cell>
          <cell r="D1436" t="str">
            <v>Jones</v>
          </cell>
          <cell r="E1436" t="str">
            <v>County</v>
          </cell>
          <cell r="F1436" t="str">
            <v>MS</v>
          </cell>
          <cell r="G1436">
            <v>67761</v>
          </cell>
          <cell r="H1436">
            <v>0.61436519531884126</v>
          </cell>
          <cell r="I1436">
            <v>4134.2969575158686</v>
          </cell>
          <cell r="J1436" t="str">
            <v>TONS</v>
          </cell>
        </row>
        <row r="1437">
          <cell r="A1437" t="str">
            <v>28069</v>
          </cell>
          <cell r="B1437" t="str">
            <v>28</v>
          </cell>
          <cell r="C1437" t="str">
            <v>069</v>
          </cell>
          <cell r="D1437" t="str">
            <v>Kemper</v>
          </cell>
          <cell r="E1437" t="str">
            <v>County</v>
          </cell>
          <cell r="F1437" t="str">
            <v>MS</v>
          </cell>
          <cell r="G1437">
            <v>10456</v>
          </cell>
          <cell r="H1437">
            <v>1</v>
          </cell>
          <cell r="I1437">
            <v>1038.3907996105195</v>
          </cell>
          <cell r="J1437" t="str">
            <v>TONS</v>
          </cell>
        </row>
        <row r="1438">
          <cell r="A1438" t="str">
            <v>28071</v>
          </cell>
          <cell r="B1438" t="str">
            <v>28</v>
          </cell>
          <cell r="C1438" t="str">
            <v>071</v>
          </cell>
          <cell r="D1438" t="str">
            <v>Lafayette</v>
          </cell>
          <cell r="E1438" t="str">
            <v>County</v>
          </cell>
          <cell r="F1438" t="str">
            <v>MS</v>
          </cell>
          <cell r="G1438">
            <v>47351</v>
          </cell>
          <cell r="H1438">
            <v>0.45580874743933603</v>
          </cell>
          <cell r="I1438">
            <v>2143.4189583008647</v>
          </cell>
          <cell r="J1438" t="str">
            <v>TONS</v>
          </cell>
        </row>
        <row r="1439">
          <cell r="A1439" t="str">
            <v>28073</v>
          </cell>
          <cell r="B1439" t="str">
            <v>28</v>
          </cell>
          <cell r="C1439" t="str">
            <v>073</v>
          </cell>
          <cell r="D1439" t="str">
            <v>Lamar</v>
          </cell>
          <cell r="E1439" t="str">
            <v>County</v>
          </cell>
          <cell r="F1439" t="str">
            <v>MS</v>
          </cell>
          <cell r="G1439">
            <v>55658</v>
          </cell>
          <cell r="H1439">
            <v>0.50355744008049153</v>
          </cell>
          <cell r="I1439">
            <v>2783.3759507157633</v>
          </cell>
          <cell r="J1439" t="str">
            <v>TONS</v>
          </cell>
        </row>
        <row r="1440">
          <cell r="A1440" t="str">
            <v>28075</v>
          </cell>
          <cell r="B1440" t="str">
            <v>28</v>
          </cell>
          <cell r="C1440" t="str">
            <v>075</v>
          </cell>
          <cell r="D1440" t="str">
            <v>Lauderdale</v>
          </cell>
          <cell r="E1440" t="str">
            <v>County</v>
          </cell>
          <cell r="F1440" t="str">
            <v>MS</v>
          </cell>
          <cell r="G1440">
            <v>80261</v>
          </cell>
          <cell r="H1440">
            <v>0.48255067841168187</v>
          </cell>
          <cell r="I1440">
            <v>3846.2964488251168</v>
          </cell>
          <cell r="J1440" t="str">
            <v>TONS</v>
          </cell>
        </row>
        <row r="1441">
          <cell r="A1441" t="str">
            <v>28077</v>
          </cell>
          <cell r="B1441" t="str">
            <v>28</v>
          </cell>
          <cell r="C1441" t="str">
            <v>077</v>
          </cell>
          <cell r="D1441" t="str">
            <v>Lawrence</v>
          </cell>
          <cell r="E1441" t="str">
            <v>County</v>
          </cell>
          <cell r="F1441" t="str">
            <v>MS</v>
          </cell>
          <cell r="G1441">
            <v>12929</v>
          </cell>
          <cell r="H1441">
            <v>1</v>
          </cell>
          <cell r="I1441">
            <v>1283.9857161595644</v>
          </cell>
          <cell r="J1441" t="str">
            <v>TONS</v>
          </cell>
        </row>
        <row r="1442">
          <cell r="A1442" t="str">
            <v>28079</v>
          </cell>
          <cell r="B1442" t="str">
            <v>28</v>
          </cell>
          <cell r="C1442" t="str">
            <v>079</v>
          </cell>
          <cell r="D1442" t="str">
            <v>Leake</v>
          </cell>
          <cell r="E1442" t="str">
            <v>County</v>
          </cell>
          <cell r="F1442" t="str">
            <v>MS</v>
          </cell>
          <cell r="G1442">
            <v>23805</v>
          </cell>
          <cell r="H1442">
            <v>0.81188825876916615</v>
          </cell>
          <cell r="I1442">
            <v>1919.3744246435069</v>
          </cell>
          <cell r="J1442" t="str">
            <v>TONS</v>
          </cell>
        </row>
        <row r="1443">
          <cell r="A1443" t="str">
            <v>28081</v>
          </cell>
          <cell r="B1443" t="str">
            <v>28</v>
          </cell>
          <cell r="C1443" t="str">
            <v>081</v>
          </cell>
          <cell r="D1443" t="str">
            <v>Lee</v>
          </cell>
          <cell r="E1443" t="str">
            <v>County</v>
          </cell>
          <cell r="F1443" t="str">
            <v>MS</v>
          </cell>
          <cell r="G1443">
            <v>82910</v>
          </cell>
          <cell r="H1443">
            <v>0.45364853455554216</v>
          </cell>
          <cell r="I1443">
            <v>3735.2672871988193</v>
          </cell>
          <cell r="J1443" t="str">
            <v>TONS</v>
          </cell>
        </row>
        <row r="1444">
          <cell r="A1444" t="str">
            <v>28083</v>
          </cell>
          <cell r="B1444" t="str">
            <v>28</v>
          </cell>
          <cell r="C1444" t="str">
            <v>083</v>
          </cell>
          <cell r="D1444" t="str">
            <v>Leflore</v>
          </cell>
          <cell r="E1444" t="str">
            <v>County</v>
          </cell>
          <cell r="F1444" t="str">
            <v>MS</v>
          </cell>
          <cell r="G1444">
            <v>32317</v>
          </cell>
          <cell r="H1444">
            <v>0.17681096636445215</v>
          </cell>
          <cell r="I1444">
            <v>0</v>
          </cell>
          <cell r="J1444" t="str">
            <v>TONS</v>
          </cell>
        </row>
        <row r="1445">
          <cell r="A1445" t="str">
            <v>28085</v>
          </cell>
          <cell r="B1445" t="str">
            <v>28</v>
          </cell>
          <cell r="C1445" t="str">
            <v>085</v>
          </cell>
          <cell r="D1445" t="str">
            <v>Lincoln</v>
          </cell>
          <cell r="E1445" t="str">
            <v>County</v>
          </cell>
          <cell r="F1445" t="str">
            <v>MS</v>
          </cell>
          <cell r="G1445">
            <v>34869</v>
          </cell>
          <cell r="H1445">
            <v>0.6950012905446098</v>
          </cell>
          <cell r="I1445">
            <v>2406.6911474523076</v>
          </cell>
          <cell r="J1445" t="str">
            <v>TONS</v>
          </cell>
        </row>
        <row r="1446">
          <cell r="A1446" t="str">
            <v>28087</v>
          </cell>
          <cell r="B1446" t="str">
            <v>28</v>
          </cell>
          <cell r="C1446" t="str">
            <v>087</v>
          </cell>
          <cell r="D1446" t="str">
            <v>Lowndes</v>
          </cell>
          <cell r="E1446" t="str">
            <v>County</v>
          </cell>
          <cell r="F1446" t="str">
            <v>MS</v>
          </cell>
          <cell r="G1446">
            <v>59779</v>
          </cell>
          <cell r="H1446">
            <v>0.42598571404673879</v>
          </cell>
          <cell r="I1446">
            <v>2528.94239786552</v>
          </cell>
          <cell r="J1446" t="str">
            <v>TONS</v>
          </cell>
        </row>
        <row r="1447">
          <cell r="A1447" t="str">
            <v>28089</v>
          </cell>
          <cell r="B1447" t="str">
            <v>28</v>
          </cell>
          <cell r="C1447" t="str">
            <v>089</v>
          </cell>
          <cell r="D1447" t="str">
            <v>Madison</v>
          </cell>
          <cell r="E1447" t="str">
            <v>County</v>
          </cell>
          <cell r="F1447" t="str">
            <v>MS</v>
          </cell>
          <cell r="G1447">
            <v>95203</v>
          </cell>
          <cell r="H1447">
            <v>0.279812610947134</v>
          </cell>
          <cell r="I1447">
            <v>2645.5329486251558</v>
          </cell>
          <cell r="J1447" t="str">
            <v>TONS</v>
          </cell>
        </row>
        <row r="1448">
          <cell r="A1448" t="str">
            <v>28091</v>
          </cell>
          <cell r="B1448" t="str">
            <v>28</v>
          </cell>
          <cell r="C1448" t="str">
            <v>091</v>
          </cell>
          <cell r="D1448" t="str">
            <v>Marion</v>
          </cell>
          <cell r="E1448" t="str">
            <v>County</v>
          </cell>
          <cell r="F1448" t="str">
            <v>MS</v>
          </cell>
          <cell r="G1448">
            <v>27088</v>
          </cell>
          <cell r="H1448">
            <v>0.73072947430596569</v>
          </cell>
          <cell r="I1448">
            <v>1965.7524375947421</v>
          </cell>
          <cell r="J1448" t="str">
            <v>TONS</v>
          </cell>
        </row>
        <row r="1449">
          <cell r="A1449" t="str">
            <v>28093</v>
          </cell>
          <cell r="B1449" t="str">
            <v>28</v>
          </cell>
          <cell r="C1449" t="str">
            <v>093</v>
          </cell>
          <cell r="D1449" t="str">
            <v>Marshall</v>
          </cell>
          <cell r="E1449" t="str">
            <v>County</v>
          </cell>
          <cell r="F1449" t="str">
            <v>MS</v>
          </cell>
          <cell r="G1449">
            <v>37144</v>
          </cell>
          <cell r="H1449">
            <v>0.83415894895541676</v>
          </cell>
          <cell r="I1449">
            <v>3077.0371590600935</v>
          </cell>
          <cell r="J1449" t="str">
            <v>TONS</v>
          </cell>
        </row>
        <row r="1450">
          <cell r="A1450" t="str">
            <v>28095</v>
          </cell>
          <cell r="B1450" t="str">
            <v>28</v>
          </cell>
          <cell r="C1450" t="str">
            <v>095</v>
          </cell>
          <cell r="D1450" t="str">
            <v>Monroe</v>
          </cell>
          <cell r="E1450" t="str">
            <v>County</v>
          </cell>
          <cell r="F1450" t="str">
            <v>MS</v>
          </cell>
          <cell r="G1450">
            <v>36989</v>
          </cell>
          <cell r="H1450">
            <v>0.69634215577604153</v>
          </cell>
          <cell r="I1450">
            <v>2557.9410697750718</v>
          </cell>
          <cell r="J1450" t="str">
            <v>TONS</v>
          </cell>
        </row>
        <row r="1451">
          <cell r="A1451" t="str">
            <v>28097</v>
          </cell>
          <cell r="B1451" t="str">
            <v>28</v>
          </cell>
          <cell r="C1451" t="str">
            <v>097</v>
          </cell>
          <cell r="D1451" t="str">
            <v>Montgomery</v>
          </cell>
          <cell r="E1451" t="str">
            <v>County</v>
          </cell>
          <cell r="F1451" t="str">
            <v>MS</v>
          </cell>
          <cell r="G1451">
            <v>10925</v>
          </cell>
          <cell r="H1451">
            <v>0.59835240274599544</v>
          </cell>
          <cell r="I1451">
            <v>649.192870797051</v>
          </cell>
          <cell r="J1451" t="str">
            <v>TONS</v>
          </cell>
        </row>
        <row r="1452">
          <cell r="A1452" t="str">
            <v>28099</v>
          </cell>
          <cell r="B1452" t="str">
            <v>28</v>
          </cell>
          <cell r="C1452" t="str">
            <v>099</v>
          </cell>
          <cell r="D1452" t="str">
            <v>Neshoba</v>
          </cell>
          <cell r="E1452" t="str">
            <v>County</v>
          </cell>
          <cell r="F1452" t="str">
            <v>MS</v>
          </cell>
          <cell r="G1452">
            <v>29676</v>
          </cell>
          <cell r="H1452">
            <v>0.73854293031405849</v>
          </cell>
          <cell r="I1452">
            <v>2176.5886720604203</v>
          </cell>
          <cell r="J1452" t="str">
            <v>TONS</v>
          </cell>
        </row>
        <row r="1453">
          <cell r="A1453" t="str">
            <v>28101</v>
          </cell>
          <cell r="B1453" t="str">
            <v>28</v>
          </cell>
          <cell r="C1453" t="str">
            <v>101</v>
          </cell>
          <cell r="D1453" t="str">
            <v>Newton</v>
          </cell>
          <cell r="E1453" t="str">
            <v>County</v>
          </cell>
          <cell r="F1453" t="str">
            <v>MS</v>
          </cell>
          <cell r="G1453">
            <v>21720</v>
          </cell>
          <cell r="H1453">
            <v>0.87062615101289131</v>
          </cell>
          <cell r="I1453">
            <v>1877.9619377041815</v>
          </cell>
          <cell r="J1453" t="str">
            <v>TONS</v>
          </cell>
        </row>
        <row r="1454">
          <cell r="A1454" t="str">
            <v>28103</v>
          </cell>
          <cell r="B1454" t="str">
            <v>28</v>
          </cell>
          <cell r="C1454" t="str">
            <v>103</v>
          </cell>
          <cell r="D1454" t="str">
            <v>Noxubee</v>
          </cell>
          <cell r="E1454" t="str">
            <v>County</v>
          </cell>
          <cell r="F1454" t="str">
            <v>MS</v>
          </cell>
          <cell r="G1454">
            <v>11545</v>
          </cell>
          <cell r="H1454">
            <v>0.74032048505846682</v>
          </cell>
          <cell r="I1454">
            <v>848.80701647581395</v>
          </cell>
          <cell r="J1454" t="str">
            <v>TONS</v>
          </cell>
        </row>
        <row r="1455">
          <cell r="A1455" t="str">
            <v>28105</v>
          </cell>
          <cell r="B1455" t="str">
            <v>28</v>
          </cell>
          <cell r="C1455" t="str">
            <v>105</v>
          </cell>
          <cell r="D1455" t="str">
            <v>Oktibbeha</v>
          </cell>
          <cell r="E1455" t="str">
            <v>County</v>
          </cell>
          <cell r="F1455" t="str">
            <v>MS</v>
          </cell>
          <cell r="G1455">
            <v>47671</v>
          </cell>
          <cell r="H1455">
            <v>0.36424660695181554</v>
          </cell>
          <cell r="I1455">
            <v>1724.4278734159393</v>
          </cell>
          <cell r="J1455" t="str">
            <v>TONS</v>
          </cell>
        </row>
        <row r="1456">
          <cell r="A1456" t="str">
            <v>28107</v>
          </cell>
          <cell r="B1456" t="str">
            <v>28</v>
          </cell>
          <cell r="C1456" t="str">
            <v>107</v>
          </cell>
          <cell r="D1456" t="str">
            <v>Panola</v>
          </cell>
          <cell r="E1456" t="str">
            <v>County</v>
          </cell>
          <cell r="F1456" t="str">
            <v>MS</v>
          </cell>
          <cell r="G1456">
            <v>34707</v>
          </cell>
          <cell r="H1456">
            <v>0.78940847667617486</v>
          </cell>
          <cell r="I1456">
            <v>2720.9096334859423</v>
          </cell>
          <cell r="J1456" t="str">
            <v>TONS</v>
          </cell>
        </row>
        <row r="1457">
          <cell r="A1457" t="str">
            <v>28109</v>
          </cell>
          <cell r="B1457" t="str">
            <v>28</v>
          </cell>
          <cell r="C1457" t="str">
            <v>109</v>
          </cell>
          <cell r="D1457" t="str">
            <v>Pearl River</v>
          </cell>
          <cell r="E1457" t="str">
            <v>County</v>
          </cell>
          <cell r="F1457" t="str">
            <v>MS</v>
          </cell>
          <cell r="G1457">
            <v>55834</v>
          </cell>
          <cell r="H1457">
            <v>0.69925135222265999</v>
          </cell>
          <cell r="I1457">
            <v>3877.281331139432</v>
          </cell>
          <cell r="J1457" t="str">
            <v>TONS</v>
          </cell>
        </row>
        <row r="1458">
          <cell r="A1458" t="str">
            <v>28111</v>
          </cell>
          <cell r="B1458" t="str">
            <v>28</v>
          </cell>
          <cell r="C1458" t="str">
            <v>111</v>
          </cell>
          <cell r="D1458" t="str">
            <v>Perry</v>
          </cell>
          <cell r="E1458" t="str">
            <v>County</v>
          </cell>
          <cell r="F1458" t="str">
            <v>MS</v>
          </cell>
          <cell r="G1458">
            <v>12250</v>
          </cell>
          <cell r="H1458">
            <v>1</v>
          </cell>
          <cell r="I1458">
            <v>1216.5538729178334</v>
          </cell>
          <cell r="J1458" t="str">
            <v>TONS</v>
          </cell>
        </row>
        <row r="1459">
          <cell r="A1459" t="str">
            <v>28113</v>
          </cell>
          <cell r="B1459" t="str">
            <v>28</v>
          </cell>
          <cell r="C1459" t="str">
            <v>113</v>
          </cell>
          <cell r="D1459" t="str">
            <v>Pike</v>
          </cell>
          <cell r="E1459" t="str">
            <v>County</v>
          </cell>
          <cell r="F1459" t="str">
            <v>MS</v>
          </cell>
          <cell r="G1459">
            <v>40404</v>
          </cell>
          <cell r="H1459">
            <v>0.59439659439659442</v>
          </cell>
          <cell r="I1459">
            <v>2385.0414540403822</v>
          </cell>
          <cell r="J1459" t="str">
            <v>TONS</v>
          </cell>
        </row>
        <row r="1460">
          <cell r="A1460" t="str">
            <v>28115</v>
          </cell>
          <cell r="B1460" t="str">
            <v>28</v>
          </cell>
          <cell r="C1460" t="str">
            <v>115</v>
          </cell>
          <cell r="D1460" t="str">
            <v>Pontotoc</v>
          </cell>
          <cell r="E1460" t="str">
            <v>County</v>
          </cell>
          <cell r="F1460" t="str">
            <v>MS</v>
          </cell>
          <cell r="G1460">
            <v>29957</v>
          </cell>
          <cell r="H1460">
            <v>0.83953666922589043</v>
          </cell>
          <cell r="I1460">
            <v>2497.6595839904903</v>
          </cell>
          <cell r="J1460" t="str">
            <v>TONS</v>
          </cell>
        </row>
        <row r="1461">
          <cell r="A1461" t="str">
            <v>28117</v>
          </cell>
          <cell r="B1461" t="str">
            <v>28</v>
          </cell>
          <cell r="C1461" t="str">
            <v>117</v>
          </cell>
          <cell r="D1461" t="str">
            <v>Prentiss</v>
          </cell>
          <cell r="E1461" t="str">
            <v>County</v>
          </cell>
          <cell r="F1461" t="str">
            <v>MS</v>
          </cell>
          <cell r="G1461">
            <v>25276</v>
          </cell>
          <cell r="H1461">
            <v>0.76064250672574774</v>
          </cell>
          <cell r="I1461">
            <v>1909.3440620994502</v>
          </cell>
          <cell r="J1461" t="str">
            <v>TONS</v>
          </cell>
        </row>
        <row r="1462">
          <cell r="A1462" t="str">
            <v>28119</v>
          </cell>
          <cell r="B1462" t="str">
            <v>28</v>
          </cell>
          <cell r="C1462" t="str">
            <v>119</v>
          </cell>
          <cell r="D1462" t="str">
            <v>Quitman</v>
          </cell>
          <cell r="E1462" t="str">
            <v>County</v>
          </cell>
          <cell r="F1462" t="str">
            <v>MS</v>
          </cell>
          <cell r="G1462">
            <v>8223</v>
          </cell>
          <cell r="H1462">
            <v>0.56998662288702417</v>
          </cell>
          <cell r="I1462">
            <v>465.4684083563987</v>
          </cell>
          <cell r="J1462" t="str">
            <v>TONS</v>
          </cell>
        </row>
        <row r="1463">
          <cell r="A1463" t="str">
            <v>28121</v>
          </cell>
          <cell r="B1463" t="str">
            <v>28</v>
          </cell>
          <cell r="C1463" t="str">
            <v>121</v>
          </cell>
          <cell r="D1463" t="str">
            <v>Rankin</v>
          </cell>
          <cell r="E1463" t="str">
            <v>County</v>
          </cell>
          <cell r="F1463" t="str">
            <v>MS</v>
          </cell>
          <cell r="G1463">
            <v>141617</v>
          </cell>
          <cell r="H1463">
            <v>0.33906946199961868</v>
          </cell>
          <cell r="I1463">
            <v>4768.6925607974299</v>
          </cell>
          <cell r="J1463" t="str">
            <v>TONS</v>
          </cell>
        </row>
        <row r="1464">
          <cell r="A1464" t="str">
            <v>28123</v>
          </cell>
          <cell r="B1464" t="str">
            <v>28</v>
          </cell>
          <cell r="C1464" t="str">
            <v>123</v>
          </cell>
          <cell r="D1464" t="str">
            <v>Scott</v>
          </cell>
          <cell r="E1464" t="str">
            <v>County</v>
          </cell>
          <cell r="F1464" t="str">
            <v>MS</v>
          </cell>
          <cell r="G1464">
            <v>28264</v>
          </cell>
          <cell r="H1464">
            <v>0.7216954429663176</v>
          </cell>
          <cell r="I1464">
            <v>2025.7359918186089</v>
          </cell>
          <cell r="J1464" t="str">
            <v>TONS</v>
          </cell>
        </row>
        <row r="1465">
          <cell r="A1465" t="str">
            <v>28125</v>
          </cell>
          <cell r="B1465" t="str">
            <v>28</v>
          </cell>
          <cell r="C1465" t="str">
            <v>125</v>
          </cell>
          <cell r="D1465" t="str">
            <v>Sharkey</v>
          </cell>
          <cell r="E1465" t="str">
            <v>County</v>
          </cell>
          <cell r="F1465" t="str">
            <v>MS</v>
          </cell>
          <cell r="G1465">
            <v>4916</v>
          </cell>
          <cell r="H1465">
            <v>1</v>
          </cell>
          <cell r="I1465">
            <v>488.21051749094426</v>
          </cell>
          <cell r="J1465" t="str">
            <v>TONS</v>
          </cell>
        </row>
        <row r="1466">
          <cell r="A1466" t="str">
            <v>28127</v>
          </cell>
          <cell r="B1466" t="str">
            <v>28</v>
          </cell>
          <cell r="C1466" t="str">
            <v>127</v>
          </cell>
          <cell r="D1466" t="str">
            <v>Simpson</v>
          </cell>
          <cell r="E1466" t="str">
            <v>County</v>
          </cell>
          <cell r="F1466" t="str">
            <v>MS</v>
          </cell>
          <cell r="G1466">
            <v>27503</v>
          </cell>
          <cell r="H1466">
            <v>0.84838017670799548</v>
          </cell>
          <cell r="I1466">
            <v>2317.2123687176986</v>
          </cell>
          <cell r="J1466" t="str">
            <v>TONS</v>
          </cell>
        </row>
        <row r="1467">
          <cell r="A1467" t="str">
            <v>28129</v>
          </cell>
          <cell r="B1467" t="str">
            <v>28</v>
          </cell>
          <cell r="C1467" t="str">
            <v>129</v>
          </cell>
          <cell r="D1467" t="str">
            <v>Smith</v>
          </cell>
          <cell r="E1467" t="str">
            <v>County</v>
          </cell>
          <cell r="F1467" t="str">
            <v>MS</v>
          </cell>
          <cell r="G1467">
            <v>16491</v>
          </cell>
          <cell r="H1467">
            <v>1</v>
          </cell>
          <cell r="I1467">
            <v>1637.7297892479987</v>
          </cell>
          <cell r="J1467" t="str">
            <v>TONS</v>
          </cell>
        </row>
        <row r="1468">
          <cell r="A1468" t="str">
            <v>28131</v>
          </cell>
          <cell r="B1468" t="str">
            <v>28</v>
          </cell>
          <cell r="C1468" t="str">
            <v>131</v>
          </cell>
          <cell r="D1468" t="str">
            <v>Stone</v>
          </cell>
          <cell r="E1468" t="str">
            <v>County</v>
          </cell>
          <cell r="F1468" t="str">
            <v>MS</v>
          </cell>
          <cell r="G1468">
            <v>17786</v>
          </cell>
          <cell r="H1468">
            <v>0.78814798155852916</v>
          </cell>
          <cell r="I1468">
            <v>1392.1348726989538</v>
          </cell>
          <cell r="J1468" t="str">
            <v>TONS</v>
          </cell>
        </row>
        <row r="1469">
          <cell r="A1469" t="str">
            <v>28133</v>
          </cell>
          <cell r="B1469" t="str">
            <v>28</v>
          </cell>
          <cell r="C1469" t="str">
            <v>133</v>
          </cell>
          <cell r="D1469" t="str">
            <v>Sunflower</v>
          </cell>
          <cell r="E1469" t="str">
            <v>County</v>
          </cell>
          <cell r="F1469" t="str">
            <v>MS</v>
          </cell>
          <cell r="G1469">
            <v>29450</v>
          </cell>
          <cell r="H1469">
            <v>0.45762308998302209</v>
          </cell>
          <cell r="I1469">
            <v>1338.4078812500927</v>
          </cell>
          <cell r="J1469" t="str">
            <v>TONS</v>
          </cell>
        </row>
        <row r="1470">
          <cell r="A1470" t="str">
            <v>28135</v>
          </cell>
          <cell r="B1470" t="str">
            <v>28</v>
          </cell>
          <cell r="C1470" t="str">
            <v>135</v>
          </cell>
          <cell r="D1470" t="str">
            <v>Tallahatchie</v>
          </cell>
          <cell r="E1470" t="str">
            <v>County</v>
          </cell>
          <cell r="F1470" t="str">
            <v>MS</v>
          </cell>
          <cell r="G1470">
            <v>15378</v>
          </cell>
          <cell r="H1470">
            <v>0.80946807127064635</v>
          </cell>
          <cell r="I1470">
            <v>1236.217355924995</v>
          </cell>
          <cell r="J1470" t="str">
            <v>TONS</v>
          </cell>
        </row>
        <row r="1471">
          <cell r="A1471" t="str">
            <v>28137</v>
          </cell>
          <cell r="B1471" t="str">
            <v>28</v>
          </cell>
          <cell r="C1471" t="str">
            <v>137</v>
          </cell>
          <cell r="D1471" t="str">
            <v>Tate</v>
          </cell>
          <cell r="E1471" t="str">
            <v>County</v>
          </cell>
          <cell r="F1471" t="str">
            <v>MS</v>
          </cell>
          <cell r="G1471">
            <v>28886</v>
          </cell>
          <cell r="H1471">
            <v>0.77390431350827393</v>
          </cell>
          <cell r="I1471">
            <v>2220.0866799247474</v>
          </cell>
          <cell r="J1471" t="str">
            <v>TONS</v>
          </cell>
        </row>
        <row r="1472">
          <cell r="A1472" t="str">
            <v>28139</v>
          </cell>
          <cell r="B1472" t="str">
            <v>28</v>
          </cell>
          <cell r="C1472" t="str">
            <v>139</v>
          </cell>
          <cell r="D1472" t="str">
            <v>Tippah</v>
          </cell>
          <cell r="E1472" t="str">
            <v>County</v>
          </cell>
          <cell r="F1472" t="str">
            <v>MS</v>
          </cell>
          <cell r="G1472">
            <v>22232</v>
          </cell>
          <cell r="H1472">
            <v>0.83843109032025909</v>
          </cell>
          <cell r="I1472">
            <v>1851.1480972398704</v>
          </cell>
          <cell r="J1472" t="str">
            <v>TONS</v>
          </cell>
        </row>
        <row r="1473">
          <cell r="A1473" t="str">
            <v>28141</v>
          </cell>
          <cell r="B1473" t="str">
            <v>28</v>
          </cell>
          <cell r="C1473" t="str">
            <v>141</v>
          </cell>
          <cell r="D1473" t="str">
            <v>Tishomingo</v>
          </cell>
          <cell r="E1473" t="str">
            <v>County</v>
          </cell>
          <cell r="F1473" t="str">
            <v>MS</v>
          </cell>
          <cell r="G1473">
            <v>19593</v>
          </cell>
          <cell r="H1473">
            <v>1</v>
          </cell>
          <cell r="I1473">
            <v>1945.791023026866</v>
          </cell>
          <cell r="J1473" t="str">
            <v>TONS</v>
          </cell>
        </row>
        <row r="1474">
          <cell r="A1474" t="str">
            <v>28143</v>
          </cell>
          <cell r="B1474" t="str">
            <v>28</v>
          </cell>
          <cell r="C1474" t="str">
            <v>143</v>
          </cell>
          <cell r="D1474" t="str">
            <v>Tunica</v>
          </cell>
          <cell r="E1474" t="str">
            <v>County</v>
          </cell>
          <cell r="F1474" t="str">
            <v>MS</v>
          </cell>
          <cell r="G1474">
            <v>10778</v>
          </cell>
          <cell r="H1474">
            <v>0.66023380961217293</v>
          </cell>
          <cell r="I1474">
            <v>706.69366201496337</v>
          </cell>
          <cell r="J1474" t="str">
            <v>TONS</v>
          </cell>
        </row>
        <row r="1475">
          <cell r="A1475" t="str">
            <v>28145</v>
          </cell>
          <cell r="B1475" t="str">
            <v>28</v>
          </cell>
          <cell r="C1475" t="str">
            <v>145</v>
          </cell>
          <cell r="D1475" t="str">
            <v>Union</v>
          </cell>
          <cell r="E1475" t="str">
            <v>County</v>
          </cell>
          <cell r="F1475" t="str">
            <v>MS</v>
          </cell>
          <cell r="G1475">
            <v>27134</v>
          </cell>
          <cell r="H1475">
            <v>0.75558340089924081</v>
          </cell>
          <cell r="I1475">
            <v>2036.064285923381</v>
          </cell>
          <cell r="J1475" t="str">
            <v>TONS</v>
          </cell>
        </row>
        <row r="1476">
          <cell r="A1476" t="str">
            <v>28147</v>
          </cell>
          <cell r="B1476" t="str">
            <v>28</v>
          </cell>
          <cell r="C1476" t="str">
            <v>147</v>
          </cell>
          <cell r="D1476" t="str">
            <v>Walthall</v>
          </cell>
          <cell r="E1476" t="str">
            <v>County</v>
          </cell>
          <cell r="F1476" t="str">
            <v>MS</v>
          </cell>
          <cell r="G1476">
            <v>15443</v>
          </cell>
          <cell r="H1476">
            <v>1</v>
          </cell>
          <cell r="I1476">
            <v>1533.6523640383753</v>
          </cell>
          <cell r="J1476" t="str">
            <v>TONS</v>
          </cell>
        </row>
        <row r="1477">
          <cell r="A1477" t="str">
            <v>28149</v>
          </cell>
          <cell r="B1477" t="str">
            <v>28</v>
          </cell>
          <cell r="C1477" t="str">
            <v>149</v>
          </cell>
          <cell r="D1477" t="str">
            <v>Warren</v>
          </cell>
          <cell r="E1477" t="str">
            <v>County</v>
          </cell>
          <cell r="F1477" t="str">
            <v>MS</v>
          </cell>
          <cell r="G1477">
            <v>48773</v>
          </cell>
          <cell r="H1477">
            <v>0.40893527156418508</v>
          </cell>
          <cell r="I1477">
            <v>1980.7483261507089</v>
          </cell>
          <cell r="J1477" t="str">
            <v>TONS</v>
          </cell>
        </row>
        <row r="1478">
          <cell r="A1478" t="str">
            <v>28151</v>
          </cell>
          <cell r="B1478" t="str">
            <v>28</v>
          </cell>
          <cell r="C1478" t="str">
            <v>151</v>
          </cell>
          <cell r="D1478" t="str">
            <v>Washington</v>
          </cell>
          <cell r="E1478" t="str">
            <v>County</v>
          </cell>
          <cell r="F1478" t="str">
            <v>MS</v>
          </cell>
          <cell r="G1478">
            <v>51137</v>
          </cell>
          <cell r="H1478">
            <v>0.17523515262921172</v>
          </cell>
          <cell r="I1478">
            <v>0</v>
          </cell>
          <cell r="J1478" t="str">
            <v>TONS</v>
          </cell>
        </row>
        <row r="1479">
          <cell r="A1479" t="str">
            <v>28153</v>
          </cell>
          <cell r="B1479" t="str">
            <v>28</v>
          </cell>
          <cell r="C1479" t="str">
            <v>153</v>
          </cell>
          <cell r="D1479" t="str">
            <v>Wayne</v>
          </cell>
          <cell r="E1479" t="str">
            <v>County</v>
          </cell>
          <cell r="F1479" t="str">
            <v>MS</v>
          </cell>
          <cell r="G1479">
            <v>20747</v>
          </cell>
          <cell r="H1479">
            <v>0.79640429941678315</v>
          </cell>
          <cell r="I1479">
            <v>1640.9077258956208</v>
          </cell>
          <cell r="J1479" t="str">
            <v>TONS</v>
          </cell>
        </row>
        <row r="1480">
          <cell r="A1480" t="str">
            <v>28155</v>
          </cell>
          <cell r="B1480" t="str">
            <v>28</v>
          </cell>
          <cell r="C1480" t="str">
            <v>155</v>
          </cell>
          <cell r="D1480" t="str">
            <v>Webster</v>
          </cell>
          <cell r="E1480" t="str">
            <v>County</v>
          </cell>
          <cell r="F1480" t="str">
            <v>MS</v>
          </cell>
          <cell r="G1480">
            <v>10253</v>
          </cell>
          <cell r="H1480">
            <v>1</v>
          </cell>
          <cell r="I1480">
            <v>1018.2307640021667</v>
          </cell>
          <cell r="J1480" t="str">
            <v>TONS</v>
          </cell>
        </row>
        <row r="1481">
          <cell r="A1481" t="str">
            <v>28157</v>
          </cell>
          <cell r="B1481" t="str">
            <v>28</v>
          </cell>
          <cell r="C1481" t="str">
            <v>157</v>
          </cell>
          <cell r="D1481" t="str">
            <v>Wilkinson</v>
          </cell>
          <cell r="E1481" t="str">
            <v>County</v>
          </cell>
          <cell r="F1481" t="str">
            <v>MS</v>
          </cell>
          <cell r="G1481">
            <v>9878</v>
          </cell>
          <cell r="H1481">
            <v>1</v>
          </cell>
          <cell r="I1481">
            <v>980.98931891284531</v>
          </cell>
          <cell r="J1481" t="str">
            <v>TONS</v>
          </cell>
        </row>
        <row r="1482">
          <cell r="A1482" t="str">
            <v>28159</v>
          </cell>
          <cell r="B1482" t="str">
            <v>28</v>
          </cell>
          <cell r="C1482" t="str">
            <v>159</v>
          </cell>
          <cell r="D1482" t="str">
            <v>Winston</v>
          </cell>
          <cell r="E1482" t="str">
            <v>County</v>
          </cell>
          <cell r="F1482" t="str">
            <v>MS</v>
          </cell>
          <cell r="G1482">
            <v>19198</v>
          </cell>
          <cell r="H1482">
            <v>0.75914157724762998</v>
          </cell>
          <cell r="I1482">
            <v>1447.3515219513877</v>
          </cell>
          <cell r="J1482" t="str">
            <v>TONS</v>
          </cell>
        </row>
        <row r="1483">
          <cell r="A1483" t="str">
            <v>28161</v>
          </cell>
          <cell r="B1483" t="str">
            <v>28</v>
          </cell>
          <cell r="C1483" t="str">
            <v>161</v>
          </cell>
          <cell r="D1483" t="str">
            <v>Yalobusha</v>
          </cell>
          <cell r="E1483" t="str">
            <v>County</v>
          </cell>
          <cell r="F1483" t="str">
            <v>MS</v>
          </cell>
          <cell r="G1483">
            <v>12678</v>
          </cell>
          <cell r="H1483">
            <v>0.79318504495977282</v>
          </cell>
          <cell r="I1483">
            <v>998.66659151524334</v>
          </cell>
          <cell r="J1483" t="str">
            <v>TONS</v>
          </cell>
        </row>
        <row r="1484">
          <cell r="A1484" t="str">
            <v>28163</v>
          </cell>
          <cell r="B1484" t="str">
            <v>28</v>
          </cell>
          <cell r="C1484" t="str">
            <v>163</v>
          </cell>
          <cell r="D1484" t="str">
            <v>Yazoo</v>
          </cell>
          <cell r="E1484" t="str">
            <v>County</v>
          </cell>
          <cell r="F1484" t="str">
            <v>MS</v>
          </cell>
          <cell r="G1484">
            <v>28065</v>
          </cell>
          <cell r="H1484">
            <v>0.44607161945483698</v>
          </cell>
          <cell r="I1484">
            <v>1243.2684028619065</v>
          </cell>
          <cell r="J1484" t="str">
            <v>TONS</v>
          </cell>
        </row>
        <row r="1485">
          <cell r="A1485" t="str">
            <v>29001</v>
          </cell>
          <cell r="B1485" t="str">
            <v>29</v>
          </cell>
          <cell r="C1485" t="str">
            <v>001</v>
          </cell>
          <cell r="D1485" t="str">
            <v>Adair</v>
          </cell>
          <cell r="E1485" t="str">
            <v>County</v>
          </cell>
          <cell r="F1485" t="str">
            <v>MO</v>
          </cell>
          <cell r="G1485">
            <v>25607</v>
          </cell>
          <cell r="H1485">
            <v>0.37852930839223647</v>
          </cell>
          <cell r="I1485">
            <v>962.61687266878016</v>
          </cell>
          <cell r="J1485" t="str">
            <v>TONS</v>
          </cell>
        </row>
        <row r="1486">
          <cell r="A1486" t="str">
            <v>29003</v>
          </cell>
          <cell r="B1486" t="str">
            <v>29</v>
          </cell>
          <cell r="C1486" t="str">
            <v>003</v>
          </cell>
          <cell r="D1486" t="str">
            <v>Andrew</v>
          </cell>
          <cell r="E1486" t="str">
            <v>County</v>
          </cell>
          <cell r="F1486" t="str">
            <v>MO</v>
          </cell>
          <cell r="G1486">
            <v>17291</v>
          </cell>
          <cell r="H1486">
            <v>0.61280434908333814</v>
          </cell>
          <cell r="I1486">
            <v>1052.2942724438662</v>
          </cell>
          <cell r="J1486" t="str">
            <v>TONS</v>
          </cell>
        </row>
        <row r="1487">
          <cell r="A1487" t="str">
            <v>29005</v>
          </cell>
          <cell r="B1487" t="str">
            <v>29</v>
          </cell>
          <cell r="C1487" t="str">
            <v>005</v>
          </cell>
          <cell r="D1487" t="str">
            <v>Atchison</v>
          </cell>
          <cell r="E1487" t="str">
            <v>County</v>
          </cell>
          <cell r="F1487" t="str">
            <v>MO</v>
          </cell>
          <cell r="G1487">
            <v>5685</v>
          </cell>
          <cell r="H1487">
            <v>1</v>
          </cell>
          <cell r="I1487">
            <v>564.58030755411278</v>
          </cell>
          <cell r="J1487" t="str">
            <v>TONS</v>
          </cell>
        </row>
        <row r="1488">
          <cell r="A1488" t="str">
            <v>29007</v>
          </cell>
          <cell r="B1488" t="str">
            <v>29</v>
          </cell>
          <cell r="C1488" t="str">
            <v>007</v>
          </cell>
          <cell r="D1488" t="str">
            <v>Audrain</v>
          </cell>
          <cell r="E1488" t="str">
            <v>County</v>
          </cell>
          <cell r="F1488" t="str">
            <v>MO</v>
          </cell>
          <cell r="G1488">
            <v>25529</v>
          </cell>
          <cell r="H1488">
            <v>0.41196286576050767</v>
          </cell>
          <cell r="I1488">
            <v>1044.448741345049</v>
          </cell>
          <cell r="J1488" t="str">
            <v>TONS</v>
          </cell>
        </row>
        <row r="1489">
          <cell r="A1489" t="str">
            <v>29009</v>
          </cell>
          <cell r="B1489" t="str">
            <v>29</v>
          </cell>
          <cell r="C1489" t="str">
            <v>009</v>
          </cell>
          <cell r="D1489" t="str">
            <v>Barry</v>
          </cell>
          <cell r="E1489" t="str">
            <v>County</v>
          </cell>
          <cell r="F1489" t="str">
            <v>MO</v>
          </cell>
          <cell r="G1489">
            <v>35597</v>
          </cell>
          <cell r="H1489">
            <v>0.73264600949518222</v>
          </cell>
          <cell r="I1489">
            <v>2590.0183678120075</v>
          </cell>
          <cell r="J1489" t="str">
            <v>TONS</v>
          </cell>
        </row>
        <row r="1490">
          <cell r="A1490" t="str">
            <v>29011</v>
          </cell>
          <cell r="B1490" t="str">
            <v>29</v>
          </cell>
          <cell r="C1490" t="str">
            <v>011</v>
          </cell>
          <cell r="D1490" t="str">
            <v>Barton</v>
          </cell>
          <cell r="E1490" t="str">
            <v>County</v>
          </cell>
          <cell r="F1490" t="str">
            <v>MO</v>
          </cell>
          <cell r="G1490">
            <v>12402</v>
          </cell>
          <cell r="H1490">
            <v>0.63957426221577163</v>
          </cell>
          <cell r="I1490">
            <v>787.73104652932659</v>
          </cell>
          <cell r="J1490" t="str">
            <v>TONS</v>
          </cell>
        </row>
        <row r="1491">
          <cell r="A1491" t="str">
            <v>29013</v>
          </cell>
          <cell r="B1491" t="str">
            <v>29</v>
          </cell>
          <cell r="C1491" t="str">
            <v>013</v>
          </cell>
          <cell r="D1491" t="str">
            <v>Bates</v>
          </cell>
          <cell r="E1491" t="str">
            <v>County</v>
          </cell>
          <cell r="F1491" t="str">
            <v>MO</v>
          </cell>
          <cell r="G1491">
            <v>17049</v>
          </cell>
          <cell r="H1491">
            <v>0.77271394216669598</v>
          </cell>
          <cell r="I1491">
            <v>1308.3167936179211</v>
          </cell>
          <cell r="J1491" t="str">
            <v>TONS</v>
          </cell>
        </row>
        <row r="1492">
          <cell r="A1492" t="str">
            <v>29015</v>
          </cell>
          <cell r="B1492" t="str">
            <v>29</v>
          </cell>
          <cell r="C1492" t="str">
            <v>015</v>
          </cell>
          <cell r="D1492" t="str">
            <v>Benton</v>
          </cell>
          <cell r="E1492" t="str">
            <v>County</v>
          </cell>
          <cell r="F1492" t="str">
            <v>MO</v>
          </cell>
          <cell r="G1492">
            <v>19056</v>
          </cell>
          <cell r="H1492">
            <v>0.86539672544080604</v>
          </cell>
          <cell r="I1492">
            <v>1637.7297892479987</v>
          </cell>
          <cell r="J1492" t="str">
            <v>TONS</v>
          </cell>
        </row>
        <row r="1493">
          <cell r="A1493" t="str">
            <v>29017</v>
          </cell>
          <cell r="B1493" t="str">
            <v>29</v>
          </cell>
          <cell r="C1493" t="str">
            <v>017</v>
          </cell>
          <cell r="D1493" t="str">
            <v>Bollinger</v>
          </cell>
          <cell r="E1493" t="str">
            <v>County</v>
          </cell>
          <cell r="F1493" t="str">
            <v>MO</v>
          </cell>
          <cell r="G1493">
            <v>12363</v>
          </cell>
          <cell r="H1493">
            <v>1</v>
          </cell>
          <cell r="I1493">
            <v>1227.7759617047486</v>
          </cell>
          <cell r="J1493" t="str">
            <v>TONS</v>
          </cell>
        </row>
        <row r="1494">
          <cell r="A1494" t="str">
            <v>29019</v>
          </cell>
          <cell r="B1494" t="str">
            <v>29</v>
          </cell>
          <cell r="C1494" t="str">
            <v>019</v>
          </cell>
          <cell r="D1494" t="str">
            <v>Boone</v>
          </cell>
          <cell r="E1494" t="str">
            <v>County</v>
          </cell>
          <cell r="F1494" t="str">
            <v>MO</v>
          </cell>
          <cell r="G1494">
            <v>162642</v>
          </cell>
          <cell r="H1494">
            <v>0.18786045424920991</v>
          </cell>
          <cell r="I1494">
            <v>0</v>
          </cell>
          <cell r="J1494" t="str">
            <v>TONS</v>
          </cell>
        </row>
        <row r="1495">
          <cell r="A1495" t="str">
            <v>29021</v>
          </cell>
          <cell r="B1495" t="str">
            <v>29</v>
          </cell>
          <cell r="C1495" t="str">
            <v>021</v>
          </cell>
          <cell r="D1495" t="str">
            <v>Buchanan</v>
          </cell>
          <cell r="E1495" t="str">
            <v>County</v>
          </cell>
          <cell r="F1495" t="str">
            <v>MO</v>
          </cell>
          <cell r="G1495">
            <v>89201</v>
          </cell>
          <cell r="H1495">
            <v>0.13372047398571765</v>
          </cell>
          <cell r="I1495">
            <v>0</v>
          </cell>
          <cell r="J1495" t="str">
            <v>TONS</v>
          </cell>
        </row>
        <row r="1496">
          <cell r="A1496" t="str">
            <v>29023</v>
          </cell>
          <cell r="B1496" t="str">
            <v>29</v>
          </cell>
          <cell r="C1496" t="str">
            <v>023</v>
          </cell>
          <cell r="D1496" t="str">
            <v>Butler</v>
          </cell>
          <cell r="E1496" t="str">
            <v>County</v>
          </cell>
          <cell r="F1496" t="str">
            <v>MO</v>
          </cell>
          <cell r="G1496">
            <v>42794</v>
          </cell>
          <cell r="H1496">
            <v>0.5218254895546105</v>
          </cell>
          <cell r="I1496">
            <v>2217.7032274390313</v>
          </cell>
          <cell r="J1496" t="str">
            <v>TONS</v>
          </cell>
        </row>
        <row r="1497">
          <cell r="A1497" t="str">
            <v>29025</v>
          </cell>
          <cell r="B1497" t="str">
            <v>29</v>
          </cell>
          <cell r="C1497" t="str">
            <v>025</v>
          </cell>
          <cell r="D1497" t="str">
            <v>Caldwell</v>
          </cell>
          <cell r="E1497" t="str">
            <v>County</v>
          </cell>
          <cell r="F1497" t="str">
            <v>MO</v>
          </cell>
          <cell r="G1497">
            <v>9424</v>
          </cell>
          <cell r="H1497">
            <v>1</v>
          </cell>
          <cell r="I1497">
            <v>935.90234272470695</v>
          </cell>
          <cell r="J1497" t="str">
            <v>TONS</v>
          </cell>
        </row>
        <row r="1498">
          <cell r="A1498" t="str">
            <v>29027</v>
          </cell>
          <cell r="B1498" t="str">
            <v>29</v>
          </cell>
          <cell r="C1498" t="str">
            <v>027</v>
          </cell>
          <cell r="D1498" t="str">
            <v>Callaway</v>
          </cell>
          <cell r="E1498" t="str">
            <v>County</v>
          </cell>
          <cell r="F1498" t="str">
            <v>MO</v>
          </cell>
          <cell r="G1498">
            <v>44332</v>
          </cell>
          <cell r="H1498">
            <v>0.62027429396372824</v>
          </cell>
          <cell r="I1498">
            <v>2730.8406855097614</v>
          </cell>
          <cell r="J1498" t="str">
            <v>TONS</v>
          </cell>
        </row>
        <row r="1499">
          <cell r="A1499" t="str">
            <v>29029</v>
          </cell>
          <cell r="B1499" t="str">
            <v>29</v>
          </cell>
          <cell r="C1499" t="str">
            <v>029</v>
          </cell>
          <cell r="D1499" t="str">
            <v>Camden</v>
          </cell>
          <cell r="E1499" t="str">
            <v>County</v>
          </cell>
          <cell r="F1499" t="str">
            <v>MO</v>
          </cell>
          <cell r="G1499">
            <v>44002</v>
          </cell>
          <cell r="H1499">
            <v>0.74228444161629015</v>
          </cell>
          <cell r="I1499">
            <v>3243.6802120197772</v>
          </cell>
          <cell r="J1499" t="str">
            <v>TONS</v>
          </cell>
        </row>
        <row r="1500">
          <cell r="A1500" t="str">
            <v>29031</v>
          </cell>
          <cell r="B1500" t="str">
            <v>29</v>
          </cell>
          <cell r="C1500" t="str">
            <v>031</v>
          </cell>
          <cell r="D1500" t="str">
            <v>Cape Girardeau</v>
          </cell>
          <cell r="E1500" t="str">
            <v>County</v>
          </cell>
          <cell r="F1500" t="str">
            <v>MO</v>
          </cell>
          <cell r="G1500">
            <v>75674</v>
          </cell>
          <cell r="H1500">
            <v>0.30503211142532444</v>
          </cell>
          <cell r="I1500">
            <v>2292.3847386581501</v>
          </cell>
          <cell r="J1500" t="str">
            <v>TONS</v>
          </cell>
        </row>
        <row r="1501">
          <cell r="A1501" t="str">
            <v>29033</v>
          </cell>
          <cell r="B1501" t="str">
            <v>29</v>
          </cell>
          <cell r="C1501" t="str">
            <v>033</v>
          </cell>
          <cell r="D1501" t="str">
            <v>Carroll</v>
          </cell>
          <cell r="E1501" t="str">
            <v>County</v>
          </cell>
          <cell r="F1501" t="str">
            <v>MO</v>
          </cell>
          <cell r="G1501">
            <v>9295</v>
          </cell>
          <cell r="H1501">
            <v>0.64540075309306078</v>
          </cell>
          <cell r="I1501">
            <v>595.76381090890459</v>
          </cell>
          <cell r="J1501" t="str">
            <v>TONS</v>
          </cell>
        </row>
        <row r="1502">
          <cell r="A1502" t="str">
            <v>29035</v>
          </cell>
          <cell r="B1502" t="str">
            <v>29</v>
          </cell>
          <cell r="C1502" t="str">
            <v>035</v>
          </cell>
          <cell r="D1502" t="str">
            <v>Carter</v>
          </cell>
          <cell r="E1502" t="str">
            <v>County</v>
          </cell>
          <cell r="F1502" t="str">
            <v>MO</v>
          </cell>
          <cell r="G1502">
            <v>6265</v>
          </cell>
          <cell r="H1502">
            <v>1</v>
          </cell>
          <cell r="I1502">
            <v>622.18040929226333</v>
          </cell>
          <cell r="J1502" t="str">
            <v>TONS</v>
          </cell>
        </row>
        <row r="1503">
          <cell r="A1503" t="str">
            <v>29037</v>
          </cell>
          <cell r="B1503" t="str">
            <v>29</v>
          </cell>
          <cell r="C1503" t="str">
            <v>037</v>
          </cell>
          <cell r="D1503" t="str">
            <v>Cass</v>
          </cell>
          <cell r="E1503" t="str">
            <v>County</v>
          </cell>
          <cell r="F1503" t="str">
            <v>MO</v>
          </cell>
          <cell r="G1503">
            <v>99478</v>
          </cell>
          <cell r="H1503">
            <v>0.32402139166448862</v>
          </cell>
          <cell r="I1503">
            <v>3201.0759988375935</v>
          </cell>
          <cell r="J1503" t="str">
            <v>TONS</v>
          </cell>
        </row>
        <row r="1504">
          <cell r="A1504" t="str">
            <v>29039</v>
          </cell>
          <cell r="B1504" t="str">
            <v>29</v>
          </cell>
          <cell r="C1504" t="str">
            <v>039</v>
          </cell>
          <cell r="D1504" t="str">
            <v>Cedar</v>
          </cell>
          <cell r="E1504" t="str">
            <v>County</v>
          </cell>
          <cell r="F1504" t="str">
            <v>MO</v>
          </cell>
          <cell r="G1504">
            <v>13982</v>
          </cell>
          <cell r="H1504">
            <v>0.75296810184522955</v>
          </cell>
          <cell r="I1504">
            <v>1045.5411570676692</v>
          </cell>
          <cell r="J1504" t="str">
            <v>TONS</v>
          </cell>
        </row>
        <row r="1505">
          <cell r="A1505" t="str">
            <v>29041</v>
          </cell>
          <cell r="B1505" t="str">
            <v>29</v>
          </cell>
          <cell r="C1505" t="str">
            <v>041</v>
          </cell>
          <cell r="D1505" t="str">
            <v>Chariton</v>
          </cell>
          <cell r="E1505" t="str">
            <v>County</v>
          </cell>
          <cell r="F1505" t="str">
            <v>MO</v>
          </cell>
          <cell r="G1505">
            <v>7831</v>
          </cell>
          <cell r="H1505">
            <v>1</v>
          </cell>
          <cell r="I1505">
            <v>777.70068398526962</v>
          </cell>
          <cell r="J1505" t="str">
            <v>TONS</v>
          </cell>
        </row>
        <row r="1506">
          <cell r="A1506" t="str">
            <v>29043</v>
          </cell>
          <cell r="B1506" t="str">
            <v>29</v>
          </cell>
          <cell r="C1506" t="str">
            <v>043</v>
          </cell>
          <cell r="D1506" t="str">
            <v>Christian</v>
          </cell>
          <cell r="E1506" t="str">
            <v>County</v>
          </cell>
          <cell r="F1506" t="str">
            <v>MO</v>
          </cell>
          <cell r="G1506">
            <v>77422</v>
          </cell>
          <cell r="H1506">
            <v>0.44796052801529279</v>
          </cell>
          <cell r="I1506">
            <v>3444.2874629009216</v>
          </cell>
          <cell r="J1506" t="str">
            <v>TONS</v>
          </cell>
        </row>
        <row r="1507">
          <cell r="A1507" t="str">
            <v>29045</v>
          </cell>
          <cell r="B1507" t="str">
            <v>29</v>
          </cell>
          <cell r="C1507" t="str">
            <v>045</v>
          </cell>
          <cell r="D1507" t="str">
            <v>Clark</v>
          </cell>
          <cell r="E1507" t="str">
            <v>County</v>
          </cell>
          <cell r="F1507" t="str">
            <v>MO</v>
          </cell>
          <cell r="G1507">
            <v>7139</v>
          </cell>
          <cell r="H1507">
            <v>1</v>
          </cell>
          <cell r="I1507">
            <v>708.97780398044176</v>
          </cell>
          <cell r="J1507" t="str">
            <v>TONS</v>
          </cell>
        </row>
        <row r="1508">
          <cell r="A1508" t="str">
            <v>29047</v>
          </cell>
          <cell r="B1508" t="str">
            <v>29</v>
          </cell>
          <cell r="C1508" t="str">
            <v>047</v>
          </cell>
          <cell r="D1508" t="str">
            <v>Clay</v>
          </cell>
          <cell r="E1508" t="str">
            <v>County</v>
          </cell>
          <cell r="F1508" t="str">
            <v>MO</v>
          </cell>
          <cell r="G1508">
            <v>221939</v>
          </cell>
          <cell r="H1508">
            <v>9.8157601863575125E-2</v>
          </cell>
          <cell r="I1508">
            <v>0</v>
          </cell>
          <cell r="J1508" t="str">
            <v>TONS</v>
          </cell>
        </row>
        <row r="1509">
          <cell r="A1509" t="str">
            <v>29049</v>
          </cell>
          <cell r="B1509" t="str">
            <v>29</v>
          </cell>
          <cell r="C1509" t="str">
            <v>049</v>
          </cell>
          <cell r="D1509" t="str">
            <v>Clinton</v>
          </cell>
          <cell r="E1509" t="str">
            <v>County</v>
          </cell>
          <cell r="F1509" t="str">
            <v>MO</v>
          </cell>
          <cell r="G1509">
            <v>20743</v>
          </cell>
          <cell r="H1509">
            <v>0.76208841536904015</v>
          </cell>
          <cell r="I1509">
            <v>1569.9007039253149</v>
          </cell>
          <cell r="J1509" t="str">
            <v>TONS</v>
          </cell>
        </row>
        <row r="1510">
          <cell r="A1510" t="str">
            <v>29051</v>
          </cell>
          <cell r="B1510" t="str">
            <v>29</v>
          </cell>
          <cell r="C1510" t="str">
            <v>051</v>
          </cell>
          <cell r="D1510" t="str">
            <v>Cole</v>
          </cell>
          <cell r="E1510" t="str">
            <v>County</v>
          </cell>
          <cell r="F1510" t="str">
            <v>MO</v>
          </cell>
          <cell r="G1510">
            <v>75990</v>
          </cell>
          <cell r="H1510">
            <v>0.29074878273457033</v>
          </cell>
          <cell r="I1510">
            <v>2194.1666341425798</v>
          </cell>
          <cell r="J1510" t="str">
            <v>TONS</v>
          </cell>
        </row>
        <row r="1511">
          <cell r="A1511" t="str">
            <v>29053</v>
          </cell>
          <cell r="B1511" t="str">
            <v>29</v>
          </cell>
          <cell r="C1511" t="str">
            <v>053</v>
          </cell>
          <cell r="D1511" t="str">
            <v>Cooper</v>
          </cell>
          <cell r="E1511" t="str">
            <v>County</v>
          </cell>
          <cell r="F1511" t="str">
            <v>MO</v>
          </cell>
          <cell r="G1511">
            <v>17601</v>
          </cell>
          <cell r="H1511">
            <v>0.53201522640759047</v>
          </cell>
          <cell r="I1511">
            <v>929.94371151041548</v>
          </cell>
          <cell r="J1511" t="str">
            <v>TONS</v>
          </cell>
        </row>
        <row r="1512">
          <cell r="A1512" t="str">
            <v>29055</v>
          </cell>
          <cell r="B1512" t="str">
            <v>29</v>
          </cell>
          <cell r="C1512" t="str">
            <v>055</v>
          </cell>
          <cell r="D1512" t="str">
            <v>Crawford</v>
          </cell>
          <cell r="E1512" t="str">
            <v>County</v>
          </cell>
          <cell r="F1512" t="str">
            <v>MO</v>
          </cell>
          <cell r="G1512">
            <v>24696</v>
          </cell>
          <cell r="H1512">
            <v>0.73307418205377384</v>
          </cell>
          <cell r="I1512">
            <v>1797.9176583922003</v>
          </cell>
          <cell r="J1512" t="str">
            <v>TONS</v>
          </cell>
        </row>
        <row r="1513">
          <cell r="A1513" t="str">
            <v>29057</v>
          </cell>
          <cell r="B1513" t="str">
            <v>29</v>
          </cell>
          <cell r="C1513" t="str">
            <v>057</v>
          </cell>
          <cell r="D1513" t="str">
            <v>Dade</v>
          </cell>
          <cell r="E1513" t="str">
            <v>County</v>
          </cell>
          <cell r="F1513" t="str">
            <v>MO</v>
          </cell>
          <cell r="G1513">
            <v>7883</v>
          </cell>
          <cell r="H1513">
            <v>1</v>
          </cell>
          <cell r="I1513">
            <v>782.86483103765534</v>
          </cell>
          <cell r="J1513" t="str">
            <v>TONS</v>
          </cell>
        </row>
        <row r="1514">
          <cell r="A1514" t="str">
            <v>29059</v>
          </cell>
          <cell r="B1514" t="str">
            <v>29</v>
          </cell>
          <cell r="C1514" t="str">
            <v>059</v>
          </cell>
          <cell r="D1514" t="str">
            <v>Dallas</v>
          </cell>
          <cell r="E1514" t="str">
            <v>County</v>
          </cell>
          <cell r="F1514" t="str">
            <v>MO</v>
          </cell>
          <cell r="G1514">
            <v>16777</v>
          </cell>
          <cell r="H1514">
            <v>0.81933599570841031</v>
          </cell>
          <cell r="I1514">
            <v>1365.1224111941663</v>
          </cell>
          <cell r="J1514" t="str">
            <v>TONS</v>
          </cell>
        </row>
        <row r="1515">
          <cell r="A1515" t="str">
            <v>29061</v>
          </cell>
          <cell r="B1515" t="str">
            <v>29</v>
          </cell>
          <cell r="C1515" t="str">
            <v>061</v>
          </cell>
          <cell r="D1515" t="str">
            <v>Daviess</v>
          </cell>
          <cell r="E1515" t="str">
            <v>County</v>
          </cell>
          <cell r="F1515" t="str">
            <v>MO</v>
          </cell>
          <cell r="G1515">
            <v>8433</v>
          </cell>
          <cell r="H1515">
            <v>1</v>
          </cell>
          <cell r="I1515">
            <v>837.48561716866016</v>
          </cell>
          <cell r="J1515" t="str">
            <v>TONS</v>
          </cell>
        </row>
        <row r="1516">
          <cell r="A1516" t="str">
            <v>29063</v>
          </cell>
          <cell r="B1516" t="str">
            <v>29</v>
          </cell>
          <cell r="C1516" t="str">
            <v>063</v>
          </cell>
          <cell r="D1516" t="str">
            <v>DeKalb</v>
          </cell>
          <cell r="E1516" t="str">
            <v>County</v>
          </cell>
          <cell r="F1516" t="str">
            <v>MO</v>
          </cell>
          <cell r="G1516">
            <v>12892</v>
          </cell>
          <cell r="H1516">
            <v>0.62403040645361463</v>
          </cell>
          <cell r="I1516">
            <v>798.95313531624231</v>
          </cell>
          <cell r="J1516" t="str">
            <v>TONS</v>
          </cell>
        </row>
        <row r="1517">
          <cell r="A1517" t="str">
            <v>29065</v>
          </cell>
          <cell r="B1517" t="str">
            <v>29</v>
          </cell>
          <cell r="C1517" t="str">
            <v>065</v>
          </cell>
          <cell r="D1517" t="str">
            <v>Dent</v>
          </cell>
          <cell r="E1517" t="str">
            <v>County</v>
          </cell>
          <cell r="F1517" t="str">
            <v>MO</v>
          </cell>
          <cell r="G1517">
            <v>15657</v>
          </cell>
          <cell r="H1517">
            <v>0.6856996870409402</v>
          </cell>
          <cell r="I1517">
            <v>1066.197745277213</v>
          </cell>
          <cell r="J1517" t="str">
            <v>TONS</v>
          </cell>
        </row>
        <row r="1518">
          <cell r="A1518" t="str">
            <v>29067</v>
          </cell>
          <cell r="B1518" t="str">
            <v>29</v>
          </cell>
          <cell r="C1518" t="str">
            <v>067</v>
          </cell>
          <cell r="D1518" t="str">
            <v>Douglas</v>
          </cell>
          <cell r="E1518" t="str">
            <v>County</v>
          </cell>
          <cell r="F1518" t="str">
            <v>MO</v>
          </cell>
          <cell r="G1518">
            <v>13684</v>
          </cell>
          <cell r="H1518">
            <v>0.79121601870798008</v>
          </cell>
          <cell r="I1518">
            <v>1075.2350026188881</v>
          </cell>
          <cell r="J1518" t="str">
            <v>TONS</v>
          </cell>
        </row>
        <row r="1519">
          <cell r="A1519" t="str">
            <v>29069</v>
          </cell>
          <cell r="B1519" t="str">
            <v>29</v>
          </cell>
          <cell r="C1519" t="str">
            <v>069</v>
          </cell>
          <cell r="D1519" t="str">
            <v>Dunklin</v>
          </cell>
          <cell r="E1519" t="str">
            <v>County</v>
          </cell>
          <cell r="F1519" t="str">
            <v>MO</v>
          </cell>
          <cell r="G1519">
            <v>31953</v>
          </cell>
          <cell r="H1519">
            <v>0.50455356304572341</v>
          </cell>
          <cell r="I1519">
            <v>1601.0842072801067</v>
          </cell>
          <cell r="J1519" t="str">
            <v>TONS</v>
          </cell>
        </row>
        <row r="1520">
          <cell r="A1520" t="str">
            <v>29071</v>
          </cell>
          <cell r="B1520" t="str">
            <v>29</v>
          </cell>
          <cell r="C1520" t="str">
            <v>071</v>
          </cell>
          <cell r="D1520" t="str">
            <v>Franklin</v>
          </cell>
          <cell r="E1520" t="str">
            <v>County</v>
          </cell>
          <cell r="F1520" t="str">
            <v>MO</v>
          </cell>
          <cell r="G1520">
            <v>101492</v>
          </cell>
          <cell r="H1520">
            <v>0.55598470815433731</v>
          </cell>
          <cell r="I1520">
            <v>5603.8940360006118</v>
          </cell>
          <cell r="J1520" t="str">
            <v>TONS</v>
          </cell>
        </row>
        <row r="1521">
          <cell r="A1521" t="str">
            <v>29073</v>
          </cell>
          <cell r="B1521" t="str">
            <v>29</v>
          </cell>
          <cell r="C1521" t="str">
            <v>073</v>
          </cell>
          <cell r="D1521" t="str">
            <v>Gasconade</v>
          </cell>
          <cell r="E1521" t="str">
            <v>County</v>
          </cell>
          <cell r="F1521" t="str">
            <v>MO</v>
          </cell>
          <cell r="G1521">
            <v>15222</v>
          </cell>
          <cell r="H1521">
            <v>0.80869793719616345</v>
          </cell>
          <cell r="I1521">
            <v>1222.5125041321246</v>
          </cell>
          <cell r="J1521" t="str">
            <v>TONS</v>
          </cell>
        </row>
        <row r="1522">
          <cell r="A1522" t="str">
            <v>29075</v>
          </cell>
          <cell r="B1522" t="str">
            <v>29</v>
          </cell>
          <cell r="C1522" t="str">
            <v>075</v>
          </cell>
          <cell r="D1522" t="str">
            <v>Gentry</v>
          </cell>
          <cell r="E1522" t="str">
            <v>County</v>
          </cell>
          <cell r="F1522" t="str">
            <v>MO</v>
          </cell>
          <cell r="G1522">
            <v>6738</v>
          </cell>
          <cell r="H1522">
            <v>1</v>
          </cell>
          <cell r="I1522">
            <v>669.15428536492732</v>
          </cell>
          <cell r="J1522" t="str">
            <v>TONS</v>
          </cell>
        </row>
        <row r="1523">
          <cell r="A1523" t="str">
            <v>29077</v>
          </cell>
          <cell r="B1523" t="str">
            <v>29</v>
          </cell>
          <cell r="C1523" t="str">
            <v>077</v>
          </cell>
          <cell r="D1523" t="str">
            <v>Greene</v>
          </cell>
          <cell r="E1523" t="str">
            <v>County</v>
          </cell>
          <cell r="F1523" t="str">
            <v>MO</v>
          </cell>
          <cell r="G1523">
            <v>275174</v>
          </cell>
          <cell r="H1523">
            <v>0.13997688735127592</v>
          </cell>
          <cell r="I1523">
            <v>0</v>
          </cell>
          <cell r="J1523" t="str">
            <v>TONS</v>
          </cell>
        </row>
        <row r="1524">
          <cell r="A1524" t="str">
            <v>29079</v>
          </cell>
          <cell r="B1524" t="str">
            <v>29</v>
          </cell>
          <cell r="C1524" t="str">
            <v>079</v>
          </cell>
          <cell r="D1524" t="str">
            <v>Grundy</v>
          </cell>
          <cell r="E1524" t="str">
            <v>County</v>
          </cell>
          <cell r="F1524" t="str">
            <v>MO</v>
          </cell>
          <cell r="G1524">
            <v>10261</v>
          </cell>
          <cell r="H1524">
            <v>0.45463405126206025</v>
          </cell>
          <cell r="I1524">
            <v>463.28357691115855</v>
          </cell>
          <cell r="J1524" t="str">
            <v>TONS</v>
          </cell>
        </row>
        <row r="1525">
          <cell r="A1525" t="str">
            <v>29081</v>
          </cell>
          <cell r="B1525" t="str">
            <v>29</v>
          </cell>
          <cell r="C1525" t="str">
            <v>081</v>
          </cell>
          <cell r="D1525" t="str">
            <v>Harrison</v>
          </cell>
          <cell r="E1525" t="str">
            <v>County</v>
          </cell>
          <cell r="F1525" t="str">
            <v>MO</v>
          </cell>
          <cell r="G1525">
            <v>8957</v>
          </cell>
          <cell r="H1525">
            <v>0.70391872278664736</v>
          </cell>
          <cell r="I1525">
            <v>626.15283010179087</v>
          </cell>
          <cell r="J1525" t="str">
            <v>TONS</v>
          </cell>
        </row>
        <row r="1526">
          <cell r="A1526" t="str">
            <v>29083</v>
          </cell>
          <cell r="B1526" t="str">
            <v>29</v>
          </cell>
          <cell r="C1526" t="str">
            <v>083</v>
          </cell>
          <cell r="D1526" t="str">
            <v>Henry</v>
          </cell>
          <cell r="E1526" t="str">
            <v>County</v>
          </cell>
          <cell r="F1526" t="str">
            <v>MO</v>
          </cell>
          <cell r="G1526">
            <v>22272</v>
          </cell>
          <cell r="H1526">
            <v>0.49546515804597702</v>
          </cell>
          <cell r="I1526">
            <v>1095.8915908284318</v>
          </cell>
          <cell r="J1526" t="str">
            <v>TONS</v>
          </cell>
        </row>
        <row r="1527">
          <cell r="A1527" t="str">
            <v>29085</v>
          </cell>
          <cell r="B1527" t="str">
            <v>29</v>
          </cell>
          <cell r="C1527" t="str">
            <v>085</v>
          </cell>
          <cell r="D1527" t="str">
            <v>Hickory</v>
          </cell>
          <cell r="E1527" t="str">
            <v>County</v>
          </cell>
          <cell r="F1527" t="str">
            <v>MO</v>
          </cell>
          <cell r="G1527">
            <v>9627</v>
          </cell>
          <cell r="H1527">
            <v>1</v>
          </cell>
          <cell r="I1527">
            <v>956.06237833305966</v>
          </cell>
          <cell r="J1527" t="str">
            <v>TONS</v>
          </cell>
        </row>
        <row r="1528">
          <cell r="A1528" t="str">
            <v>29087</v>
          </cell>
          <cell r="B1528" t="str">
            <v>29</v>
          </cell>
          <cell r="C1528" t="str">
            <v>087</v>
          </cell>
          <cell r="D1528" t="str">
            <v>Holt</v>
          </cell>
          <cell r="E1528" t="str">
            <v>County</v>
          </cell>
          <cell r="F1528" t="str">
            <v>MO</v>
          </cell>
          <cell r="G1528">
            <v>4912</v>
          </cell>
          <cell r="H1528">
            <v>1</v>
          </cell>
          <cell r="I1528">
            <v>487.81327540999149</v>
          </cell>
          <cell r="J1528" t="str">
            <v>TONS</v>
          </cell>
        </row>
        <row r="1529">
          <cell r="A1529" t="str">
            <v>29089</v>
          </cell>
          <cell r="B1529" t="str">
            <v>29</v>
          </cell>
          <cell r="C1529" t="str">
            <v>089</v>
          </cell>
          <cell r="D1529" t="str">
            <v>Howard</v>
          </cell>
          <cell r="E1529" t="str">
            <v>County</v>
          </cell>
          <cell r="F1529" t="str">
            <v>MO</v>
          </cell>
          <cell r="G1529">
            <v>10144</v>
          </cell>
          <cell r="H1529">
            <v>0.64057570977917977</v>
          </cell>
          <cell r="I1529">
            <v>645.31976050776166</v>
          </cell>
          <cell r="J1529" t="str">
            <v>TONS</v>
          </cell>
        </row>
        <row r="1530">
          <cell r="A1530" t="str">
            <v>29091</v>
          </cell>
          <cell r="B1530" t="str">
            <v>29</v>
          </cell>
          <cell r="C1530" t="str">
            <v>091</v>
          </cell>
          <cell r="D1530" t="str">
            <v>Howell</v>
          </cell>
          <cell r="E1530" t="str">
            <v>County</v>
          </cell>
          <cell r="F1530" t="str">
            <v>MO</v>
          </cell>
          <cell r="G1530">
            <v>40400</v>
          </cell>
          <cell r="H1530">
            <v>0.72173267326732671</v>
          </cell>
          <cell r="I1530">
            <v>2895.6961491051579</v>
          </cell>
          <cell r="J1530" t="str">
            <v>TONS</v>
          </cell>
        </row>
        <row r="1531">
          <cell r="A1531" t="str">
            <v>29093</v>
          </cell>
          <cell r="B1531" t="str">
            <v>29</v>
          </cell>
          <cell r="C1531" t="str">
            <v>093</v>
          </cell>
          <cell r="D1531" t="str">
            <v>Iron</v>
          </cell>
          <cell r="E1531" t="str">
            <v>County</v>
          </cell>
          <cell r="F1531" t="str">
            <v>MO</v>
          </cell>
          <cell r="G1531">
            <v>10630</v>
          </cell>
          <cell r="H1531">
            <v>0.74854186265286926</v>
          </cell>
          <cell r="I1531">
            <v>790.21380953528137</v>
          </cell>
          <cell r="J1531" t="str">
            <v>TONS</v>
          </cell>
        </row>
        <row r="1532">
          <cell r="A1532" t="str">
            <v>29095</v>
          </cell>
          <cell r="B1532" t="str">
            <v>29</v>
          </cell>
          <cell r="C1532" t="str">
            <v>095</v>
          </cell>
          <cell r="D1532" t="str">
            <v>Jackson</v>
          </cell>
          <cell r="E1532" t="str">
            <v>County</v>
          </cell>
          <cell r="F1532" t="str">
            <v>MO</v>
          </cell>
          <cell r="G1532">
            <v>674158</v>
          </cell>
          <cell r="H1532">
            <v>3.8369343685011527E-2</v>
          </cell>
          <cell r="I1532">
            <v>0</v>
          </cell>
          <cell r="J1532" t="str">
            <v>TONS</v>
          </cell>
        </row>
        <row r="1533">
          <cell r="A1533" t="str">
            <v>29097</v>
          </cell>
          <cell r="B1533" t="str">
            <v>29</v>
          </cell>
          <cell r="C1533" t="str">
            <v>097</v>
          </cell>
          <cell r="D1533" t="str">
            <v>Jasper</v>
          </cell>
          <cell r="E1533" t="str">
            <v>County</v>
          </cell>
          <cell r="F1533" t="str">
            <v>MO</v>
          </cell>
          <cell r="G1533">
            <v>117404</v>
          </cell>
          <cell r="H1533">
            <v>0.23691697046097238</v>
          </cell>
          <cell r="I1533">
            <v>2762.3221204252677</v>
          </cell>
          <cell r="J1533" t="str">
            <v>TONS</v>
          </cell>
        </row>
        <row r="1534">
          <cell r="A1534" t="str">
            <v>29099</v>
          </cell>
          <cell r="B1534" t="str">
            <v>29</v>
          </cell>
          <cell r="C1534" t="str">
            <v>099</v>
          </cell>
          <cell r="D1534" t="str">
            <v>Jefferson</v>
          </cell>
          <cell r="E1534" t="str">
            <v>County</v>
          </cell>
          <cell r="F1534" t="str">
            <v>MO</v>
          </cell>
          <cell r="G1534">
            <v>218733</v>
          </cell>
          <cell r="H1534">
            <v>0.30196175245619089</v>
          </cell>
          <cell r="I1534">
            <v>6559.3605512122413</v>
          </cell>
          <cell r="J1534" t="str">
            <v>TONS</v>
          </cell>
        </row>
        <row r="1535">
          <cell r="A1535" t="str">
            <v>29101</v>
          </cell>
          <cell r="B1535" t="str">
            <v>29</v>
          </cell>
          <cell r="C1535" t="str">
            <v>101</v>
          </cell>
          <cell r="D1535" t="str">
            <v>Johnson</v>
          </cell>
          <cell r="E1535" t="str">
            <v>County</v>
          </cell>
          <cell r="F1535" t="str">
            <v>MO</v>
          </cell>
          <cell r="G1535">
            <v>52595</v>
          </cell>
          <cell r="H1535">
            <v>0.5044395855119308</v>
          </cell>
          <cell r="I1535">
            <v>2634.8074124394311</v>
          </cell>
          <cell r="J1535" t="str">
            <v>TONS</v>
          </cell>
        </row>
        <row r="1536">
          <cell r="A1536" t="str">
            <v>29103</v>
          </cell>
          <cell r="B1536" t="str">
            <v>29</v>
          </cell>
          <cell r="C1536" t="str">
            <v>103</v>
          </cell>
          <cell r="D1536" t="str">
            <v>Knox</v>
          </cell>
          <cell r="E1536" t="str">
            <v>County</v>
          </cell>
          <cell r="F1536" t="str">
            <v>MO</v>
          </cell>
          <cell r="G1536">
            <v>4131</v>
          </cell>
          <cell r="H1536">
            <v>1</v>
          </cell>
          <cell r="I1536">
            <v>410.25175910396479</v>
          </cell>
          <cell r="J1536" t="str">
            <v>TONS</v>
          </cell>
        </row>
        <row r="1537">
          <cell r="A1537" t="str">
            <v>29105</v>
          </cell>
          <cell r="B1537" t="str">
            <v>29</v>
          </cell>
          <cell r="C1537" t="str">
            <v>105</v>
          </cell>
          <cell r="D1537" t="str">
            <v>Laclede</v>
          </cell>
          <cell r="E1537" t="str">
            <v>County</v>
          </cell>
          <cell r="F1537" t="str">
            <v>MO</v>
          </cell>
          <cell r="G1537">
            <v>35571</v>
          </cell>
          <cell r="H1537">
            <v>0.6051277726237666</v>
          </cell>
          <cell r="I1537">
            <v>2137.6589481270498</v>
          </cell>
          <cell r="J1537" t="str">
            <v>TONS</v>
          </cell>
        </row>
        <row r="1538">
          <cell r="A1538" t="str">
            <v>29107</v>
          </cell>
          <cell r="B1538" t="str">
            <v>29</v>
          </cell>
          <cell r="C1538" t="str">
            <v>107</v>
          </cell>
          <cell r="D1538" t="str">
            <v>Lafayette</v>
          </cell>
          <cell r="E1538" t="str">
            <v>County</v>
          </cell>
          <cell r="F1538" t="str">
            <v>MO</v>
          </cell>
          <cell r="G1538">
            <v>33381</v>
          </cell>
          <cell r="H1538">
            <v>0.56948563554117615</v>
          </cell>
          <cell r="I1538">
            <v>1887.8929897280004</v>
          </cell>
          <cell r="J1538" t="str">
            <v>TONS</v>
          </cell>
        </row>
        <row r="1539">
          <cell r="A1539" t="str">
            <v>29109</v>
          </cell>
          <cell r="B1539" t="str">
            <v>29</v>
          </cell>
          <cell r="C1539" t="str">
            <v>109</v>
          </cell>
          <cell r="D1539" t="str">
            <v>Lawrence</v>
          </cell>
          <cell r="E1539" t="str">
            <v>County</v>
          </cell>
          <cell r="F1539" t="str">
            <v>MO</v>
          </cell>
          <cell r="G1539">
            <v>38634</v>
          </cell>
          <cell r="H1539">
            <v>0.58686649065589891</v>
          </cell>
          <cell r="I1539">
            <v>2251.6674253604924</v>
          </cell>
          <cell r="J1539" t="str">
            <v>TONS</v>
          </cell>
        </row>
        <row r="1540">
          <cell r="A1540" t="str">
            <v>29111</v>
          </cell>
          <cell r="B1540" t="str">
            <v>29</v>
          </cell>
          <cell r="C1540" t="str">
            <v>111</v>
          </cell>
          <cell r="D1540" t="str">
            <v>Lewis</v>
          </cell>
          <cell r="E1540" t="str">
            <v>County</v>
          </cell>
          <cell r="F1540" t="str">
            <v>MO</v>
          </cell>
          <cell r="G1540">
            <v>10211</v>
          </cell>
          <cell r="H1540">
            <v>1</v>
          </cell>
          <cell r="I1540">
            <v>1014.059722152163</v>
          </cell>
          <cell r="J1540" t="str">
            <v>TONS</v>
          </cell>
        </row>
        <row r="1541">
          <cell r="A1541" t="str">
            <v>29113</v>
          </cell>
          <cell r="B1541" t="str">
            <v>29</v>
          </cell>
          <cell r="C1541" t="str">
            <v>113</v>
          </cell>
          <cell r="D1541" t="str">
            <v>Lincoln</v>
          </cell>
          <cell r="E1541" t="str">
            <v>County</v>
          </cell>
          <cell r="F1541" t="str">
            <v>MO</v>
          </cell>
          <cell r="G1541">
            <v>52566</v>
          </cell>
          <cell r="H1541">
            <v>0.74829737853365297</v>
          </cell>
          <cell r="I1541">
            <v>3906.3793135692222</v>
          </cell>
          <cell r="J1541" t="str">
            <v>TONS</v>
          </cell>
        </row>
        <row r="1542">
          <cell r="A1542" t="str">
            <v>29115</v>
          </cell>
          <cell r="B1542" t="str">
            <v>29</v>
          </cell>
          <cell r="C1542" t="str">
            <v>115</v>
          </cell>
          <cell r="D1542" t="str">
            <v>Linn</v>
          </cell>
          <cell r="E1542" t="str">
            <v>County</v>
          </cell>
          <cell r="F1542" t="str">
            <v>MO</v>
          </cell>
          <cell r="G1542">
            <v>12761</v>
          </cell>
          <cell r="H1542">
            <v>0.66452472376772975</v>
          </cell>
          <cell r="I1542">
            <v>842.15321161985503</v>
          </cell>
          <cell r="J1542" t="str">
            <v>TONS</v>
          </cell>
        </row>
        <row r="1543">
          <cell r="A1543" t="str">
            <v>29117</v>
          </cell>
          <cell r="B1543" t="str">
            <v>29</v>
          </cell>
          <cell r="C1543" t="str">
            <v>117</v>
          </cell>
          <cell r="D1543" t="str">
            <v>Livingston</v>
          </cell>
          <cell r="E1543" t="str">
            <v>County</v>
          </cell>
          <cell r="F1543" t="str">
            <v>MO</v>
          </cell>
          <cell r="G1543">
            <v>15195</v>
          </cell>
          <cell r="H1543">
            <v>0.36604146100691015</v>
          </cell>
          <cell r="I1543">
            <v>552.36511356481537</v>
          </cell>
          <cell r="J1543" t="str">
            <v>TONS</v>
          </cell>
        </row>
        <row r="1544">
          <cell r="A1544" t="str">
            <v>29119</v>
          </cell>
          <cell r="B1544" t="str">
            <v>29</v>
          </cell>
          <cell r="C1544" t="str">
            <v>119</v>
          </cell>
          <cell r="D1544" t="str">
            <v>McDonald</v>
          </cell>
          <cell r="E1544" t="str">
            <v>County</v>
          </cell>
          <cell r="F1544" t="str">
            <v>MO</v>
          </cell>
          <cell r="G1544">
            <v>23083</v>
          </cell>
          <cell r="H1544">
            <v>0.99991335614954724</v>
          </cell>
          <cell r="I1544">
            <v>2292.186117617674</v>
          </cell>
          <cell r="J1544" t="str">
            <v>TONS</v>
          </cell>
        </row>
        <row r="1545">
          <cell r="A1545" t="str">
            <v>29121</v>
          </cell>
          <cell r="B1545" t="str">
            <v>29</v>
          </cell>
          <cell r="C1545" t="str">
            <v>121</v>
          </cell>
          <cell r="D1545" t="str">
            <v>Macon</v>
          </cell>
          <cell r="E1545" t="str">
            <v>County</v>
          </cell>
          <cell r="F1545" t="str">
            <v>MO</v>
          </cell>
          <cell r="G1545">
            <v>15566</v>
          </cell>
          <cell r="H1545">
            <v>0.67788770397019149</v>
          </cell>
          <cell r="I1545">
            <v>1047.9246095533858</v>
          </cell>
          <cell r="J1545" t="str">
            <v>TONS</v>
          </cell>
        </row>
        <row r="1546">
          <cell r="A1546" t="str">
            <v>29123</v>
          </cell>
          <cell r="B1546" t="str">
            <v>29</v>
          </cell>
          <cell r="C1546" t="str">
            <v>123</v>
          </cell>
          <cell r="D1546" t="str">
            <v>Madison</v>
          </cell>
          <cell r="E1546" t="str">
            <v>County</v>
          </cell>
          <cell r="F1546" t="str">
            <v>MO</v>
          </cell>
          <cell r="G1546">
            <v>12226</v>
          </cell>
          <cell r="H1546">
            <v>0.65507933911336491</v>
          </cell>
          <cell r="I1546">
            <v>795.37795658766731</v>
          </cell>
          <cell r="J1546" t="str">
            <v>TONS</v>
          </cell>
        </row>
        <row r="1547">
          <cell r="A1547" t="str">
            <v>29125</v>
          </cell>
          <cell r="B1547" t="str">
            <v>29</v>
          </cell>
          <cell r="C1547" t="str">
            <v>125</v>
          </cell>
          <cell r="D1547" t="str">
            <v>Maries</v>
          </cell>
          <cell r="E1547" t="str">
            <v>County</v>
          </cell>
          <cell r="F1547" t="str">
            <v>MO</v>
          </cell>
          <cell r="G1547">
            <v>9176</v>
          </cell>
          <cell r="H1547">
            <v>1</v>
          </cell>
          <cell r="I1547">
            <v>911.27333370563565</v>
          </cell>
          <cell r="J1547" t="str">
            <v>TONS</v>
          </cell>
        </row>
        <row r="1548">
          <cell r="A1548" t="str">
            <v>29127</v>
          </cell>
          <cell r="B1548" t="str">
            <v>29</v>
          </cell>
          <cell r="C1548" t="str">
            <v>127</v>
          </cell>
          <cell r="D1548" t="str">
            <v>Marion</v>
          </cell>
          <cell r="E1548" t="str">
            <v>County</v>
          </cell>
          <cell r="F1548" t="str">
            <v>MO</v>
          </cell>
          <cell r="G1548">
            <v>28781</v>
          </cell>
          <cell r="H1548">
            <v>0.24766338904138147</v>
          </cell>
          <cell r="I1548">
            <v>707.88538825782155</v>
          </cell>
          <cell r="J1548" t="str">
            <v>TONS</v>
          </cell>
        </row>
        <row r="1549">
          <cell r="A1549" t="str">
            <v>29129</v>
          </cell>
          <cell r="B1549" t="str">
            <v>29</v>
          </cell>
          <cell r="C1549" t="str">
            <v>129</v>
          </cell>
          <cell r="D1549" t="str">
            <v>Mercer</v>
          </cell>
          <cell r="E1549" t="str">
            <v>County</v>
          </cell>
          <cell r="F1549" t="str">
            <v>MO</v>
          </cell>
          <cell r="G1549">
            <v>3785</v>
          </cell>
          <cell r="H1549">
            <v>1</v>
          </cell>
          <cell r="I1549">
            <v>375.89031910155097</v>
          </cell>
          <cell r="J1549" t="str">
            <v>TONS</v>
          </cell>
        </row>
        <row r="1550">
          <cell r="A1550" t="str">
            <v>29131</v>
          </cell>
          <cell r="B1550" t="str">
            <v>29</v>
          </cell>
          <cell r="C1550" t="str">
            <v>131</v>
          </cell>
          <cell r="D1550" t="str">
            <v>Miller</v>
          </cell>
          <cell r="E1550" t="str">
            <v>County</v>
          </cell>
          <cell r="F1550" t="str">
            <v>MO</v>
          </cell>
          <cell r="G1550">
            <v>24748</v>
          </cell>
          <cell r="H1550">
            <v>0.79780184257313724</v>
          </cell>
          <cell r="I1550">
            <v>1960.7869115828328</v>
          </cell>
          <cell r="J1550" t="str">
            <v>TONS</v>
          </cell>
        </row>
        <row r="1551">
          <cell r="A1551" t="str">
            <v>29133</v>
          </cell>
          <cell r="B1551" t="str">
            <v>29</v>
          </cell>
          <cell r="C1551" t="str">
            <v>133</v>
          </cell>
          <cell r="D1551" t="str">
            <v>Mississippi</v>
          </cell>
          <cell r="E1551" t="str">
            <v>County</v>
          </cell>
          <cell r="F1551" t="str">
            <v>MO</v>
          </cell>
          <cell r="G1551">
            <v>14358</v>
          </cell>
          <cell r="H1551">
            <v>0.32699540325950688</v>
          </cell>
          <cell r="I1551">
            <v>466.26289251830423</v>
          </cell>
          <cell r="J1551" t="str">
            <v>TONS</v>
          </cell>
        </row>
        <row r="1552">
          <cell r="A1552" t="str">
            <v>29135</v>
          </cell>
          <cell r="B1552" t="str">
            <v>29</v>
          </cell>
          <cell r="C1552" t="str">
            <v>135</v>
          </cell>
          <cell r="D1552" t="str">
            <v>Moniteau</v>
          </cell>
          <cell r="E1552" t="str">
            <v>County</v>
          </cell>
          <cell r="F1552" t="str">
            <v>MO</v>
          </cell>
          <cell r="G1552">
            <v>15607</v>
          </cell>
          <cell r="H1552">
            <v>0.52700711219324659</v>
          </cell>
          <cell r="I1552">
            <v>816.82902895911661</v>
          </cell>
          <cell r="J1552" t="str">
            <v>TONS</v>
          </cell>
        </row>
        <row r="1553">
          <cell r="A1553" t="str">
            <v>29137</v>
          </cell>
          <cell r="B1553" t="str">
            <v>29</v>
          </cell>
          <cell r="C1553" t="str">
            <v>137</v>
          </cell>
          <cell r="D1553" t="str">
            <v>Monroe</v>
          </cell>
          <cell r="E1553" t="str">
            <v>County</v>
          </cell>
          <cell r="F1553" t="str">
            <v>MO</v>
          </cell>
          <cell r="G1553">
            <v>8840</v>
          </cell>
          <cell r="H1553">
            <v>1</v>
          </cell>
          <cell r="I1553">
            <v>877.90499890560363</v>
          </cell>
          <cell r="J1553" t="str">
            <v>TONS</v>
          </cell>
        </row>
        <row r="1554">
          <cell r="A1554" t="str">
            <v>29139</v>
          </cell>
          <cell r="B1554" t="str">
            <v>29</v>
          </cell>
          <cell r="C1554" t="str">
            <v>139</v>
          </cell>
          <cell r="D1554" t="str">
            <v>Montgomery</v>
          </cell>
          <cell r="E1554" t="str">
            <v>County</v>
          </cell>
          <cell r="F1554" t="str">
            <v>MO</v>
          </cell>
          <cell r="G1554">
            <v>12236</v>
          </cell>
          <cell r="H1554">
            <v>0.78514220333442297</v>
          </cell>
          <cell r="I1554">
            <v>954.07616792829572</v>
          </cell>
          <cell r="J1554" t="str">
            <v>TONS</v>
          </cell>
        </row>
        <row r="1555">
          <cell r="A1555" t="str">
            <v>29141</v>
          </cell>
          <cell r="B1555" t="str">
            <v>29</v>
          </cell>
          <cell r="C1555" t="str">
            <v>141</v>
          </cell>
          <cell r="D1555" t="str">
            <v>Morgan</v>
          </cell>
          <cell r="E1555" t="str">
            <v>County</v>
          </cell>
          <cell r="F1555" t="str">
            <v>MO</v>
          </cell>
          <cell r="G1555">
            <v>20565</v>
          </cell>
          <cell r="H1555">
            <v>1</v>
          </cell>
          <cell r="I1555">
            <v>2042.320848698387</v>
          </cell>
          <cell r="J1555" t="str">
            <v>TONS</v>
          </cell>
        </row>
        <row r="1556">
          <cell r="A1556" t="str">
            <v>29143</v>
          </cell>
          <cell r="B1556" t="str">
            <v>29</v>
          </cell>
          <cell r="C1556" t="str">
            <v>143</v>
          </cell>
          <cell r="D1556" t="str">
            <v>New Madrid</v>
          </cell>
          <cell r="E1556" t="str">
            <v>County</v>
          </cell>
          <cell r="F1556" t="str">
            <v>MO</v>
          </cell>
          <cell r="G1556">
            <v>18956</v>
          </cell>
          <cell r="H1556">
            <v>0.56863262291622707</v>
          </cell>
          <cell r="I1556">
            <v>1070.4680976474551</v>
          </cell>
          <cell r="J1556" t="str">
            <v>TONS</v>
          </cell>
        </row>
        <row r="1557">
          <cell r="A1557" t="str">
            <v>29145</v>
          </cell>
          <cell r="B1557" t="str">
            <v>29</v>
          </cell>
          <cell r="C1557" t="str">
            <v>145</v>
          </cell>
          <cell r="D1557" t="str">
            <v>Newton</v>
          </cell>
          <cell r="E1557" t="str">
            <v>County</v>
          </cell>
          <cell r="F1557" t="str">
            <v>MO</v>
          </cell>
          <cell r="G1557">
            <v>58114</v>
          </cell>
          <cell r="H1557">
            <v>0.64437140792235947</v>
          </cell>
          <cell r="I1557">
            <v>3718.8810513595186</v>
          </cell>
          <cell r="J1557" t="str">
            <v>TONS</v>
          </cell>
        </row>
        <row r="1558">
          <cell r="A1558" t="str">
            <v>29147</v>
          </cell>
          <cell r="B1558" t="str">
            <v>29</v>
          </cell>
          <cell r="C1558" t="str">
            <v>147</v>
          </cell>
          <cell r="D1558" t="str">
            <v>Nodaway</v>
          </cell>
          <cell r="E1558" t="str">
            <v>County</v>
          </cell>
          <cell r="F1558" t="str">
            <v>MO</v>
          </cell>
          <cell r="G1558">
            <v>23370</v>
          </cell>
          <cell r="H1558">
            <v>0.43431750106974754</v>
          </cell>
          <cell r="I1558">
            <v>1008.0017804176333</v>
          </cell>
          <cell r="J1558" t="str">
            <v>TONS</v>
          </cell>
        </row>
        <row r="1559">
          <cell r="A1559" t="str">
            <v>29149</v>
          </cell>
          <cell r="B1559" t="str">
            <v>29</v>
          </cell>
          <cell r="C1559" t="str">
            <v>149</v>
          </cell>
          <cell r="D1559" t="str">
            <v>Oregon</v>
          </cell>
          <cell r="E1559" t="str">
            <v>County</v>
          </cell>
          <cell r="F1559" t="str">
            <v>MO</v>
          </cell>
          <cell r="G1559">
            <v>10881</v>
          </cell>
          <cell r="H1559">
            <v>0.80534877309070863</v>
          </cell>
          <cell r="I1559">
            <v>870.25808884726302</v>
          </cell>
          <cell r="J1559" t="str">
            <v>TONS</v>
          </cell>
        </row>
        <row r="1560">
          <cell r="A1560" t="str">
            <v>29151</v>
          </cell>
          <cell r="B1560" t="str">
            <v>29</v>
          </cell>
          <cell r="C1560" t="str">
            <v>151</v>
          </cell>
          <cell r="D1560" t="str">
            <v>Osage</v>
          </cell>
          <cell r="E1560" t="str">
            <v>County</v>
          </cell>
          <cell r="F1560" t="str">
            <v>MO</v>
          </cell>
          <cell r="G1560">
            <v>13878</v>
          </cell>
          <cell r="H1560">
            <v>1</v>
          </cell>
          <cell r="I1560">
            <v>1378.2313998656073</v>
          </cell>
          <cell r="J1560" t="str">
            <v>TONS</v>
          </cell>
        </row>
        <row r="1561">
          <cell r="A1561" t="str">
            <v>29153</v>
          </cell>
          <cell r="B1561" t="str">
            <v>29</v>
          </cell>
          <cell r="C1561" t="str">
            <v>153</v>
          </cell>
          <cell r="D1561" t="str">
            <v>Ozark</v>
          </cell>
          <cell r="E1561" t="str">
            <v>County</v>
          </cell>
          <cell r="F1561" t="str">
            <v>MO</v>
          </cell>
          <cell r="G1561">
            <v>9723</v>
          </cell>
          <cell r="H1561">
            <v>1</v>
          </cell>
          <cell r="I1561">
            <v>965.59618827592578</v>
          </cell>
          <cell r="J1561" t="str">
            <v>TONS</v>
          </cell>
        </row>
        <row r="1562">
          <cell r="A1562" t="str">
            <v>29155</v>
          </cell>
          <cell r="B1562" t="str">
            <v>29</v>
          </cell>
          <cell r="C1562" t="str">
            <v>155</v>
          </cell>
          <cell r="D1562" t="str">
            <v>Pemiscot</v>
          </cell>
          <cell r="E1562" t="str">
            <v>County</v>
          </cell>
          <cell r="F1562" t="str">
            <v>MO</v>
          </cell>
          <cell r="G1562">
            <v>18296</v>
          </cell>
          <cell r="H1562">
            <v>0.49267599475295148</v>
          </cell>
          <cell r="I1562">
            <v>895.18502942704879</v>
          </cell>
          <cell r="J1562" t="str">
            <v>TONS</v>
          </cell>
        </row>
        <row r="1563">
          <cell r="A1563" t="str">
            <v>29157</v>
          </cell>
          <cell r="B1563" t="str">
            <v>29</v>
          </cell>
          <cell r="C1563" t="str">
            <v>157</v>
          </cell>
          <cell r="D1563" t="str">
            <v>Perry</v>
          </cell>
          <cell r="E1563" t="str">
            <v>County</v>
          </cell>
          <cell r="F1563" t="str">
            <v>MO</v>
          </cell>
          <cell r="G1563">
            <v>18971</v>
          </cell>
          <cell r="H1563">
            <v>0.55621738442886515</v>
          </cell>
          <cell r="I1563">
            <v>1047.9246095533858</v>
          </cell>
          <cell r="J1563" t="str">
            <v>TONS</v>
          </cell>
        </row>
        <row r="1564">
          <cell r="A1564" t="str">
            <v>29159</v>
          </cell>
          <cell r="B1564" t="str">
            <v>29</v>
          </cell>
          <cell r="C1564" t="str">
            <v>159</v>
          </cell>
          <cell r="D1564" t="str">
            <v>Pettis</v>
          </cell>
          <cell r="E1564" t="str">
            <v>County</v>
          </cell>
          <cell r="F1564" t="str">
            <v>MO</v>
          </cell>
          <cell r="G1564">
            <v>42201</v>
          </cell>
          <cell r="H1564">
            <v>0.37778725622615578</v>
          </cell>
          <cell r="I1564">
            <v>1583.3076241574706</v>
          </cell>
          <cell r="J1564" t="str">
            <v>TONS</v>
          </cell>
        </row>
        <row r="1565">
          <cell r="A1565" t="str">
            <v>29161</v>
          </cell>
          <cell r="B1565" t="str">
            <v>29</v>
          </cell>
          <cell r="C1565" t="str">
            <v>161</v>
          </cell>
          <cell r="D1565" t="str">
            <v>Phelps</v>
          </cell>
          <cell r="E1565" t="str">
            <v>County</v>
          </cell>
          <cell r="F1565" t="str">
            <v>MO</v>
          </cell>
          <cell r="G1565">
            <v>45156</v>
          </cell>
          <cell r="H1565">
            <v>0.46224200549207195</v>
          </cell>
          <cell r="I1565">
            <v>2072.9084889317496</v>
          </cell>
          <cell r="J1565" t="str">
            <v>TONS</v>
          </cell>
        </row>
        <row r="1566">
          <cell r="A1566" t="str">
            <v>29163</v>
          </cell>
          <cell r="B1566" t="str">
            <v>29</v>
          </cell>
          <cell r="C1566" t="str">
            <v>163</v>
          </cell>
          <cell r="D1566" t="str">
            <v>Pike</v>
          </cell>
          <cell r="E1566" t="str">
            <v>County</v>
          </cell>
          <cell r="F1566" t="str">
            <v>MO</v>
          </cell>
          <cell r="G1566">
            <v>18516</v>
          </cell>
          <cell r="H1566">
            <v>0.54379995679412396</v>
          </cell>
          <cell r="I1566">
            <v>999.95762827833971</v>
          </cell>
          <cell r="J1566" t="str">
            <v>TONS</v>
          </cell>
        </row>
        <row r="1567">
          <cell r="A1567" t="str">
            <v>29165</v>
          </cell>
          <cell r="B1567" t="str">
            <v>29</v>
          </cell>
          <cell r="C1567" t="str">
            <v>165</v>
          </cell>
          <cell r="D1567" t="str">
            <v>Platte</v>
          </cell>
          <cell r="E1567" t="str">
            <v>County</v>
          </cell>
          <cell r="F1567" t="str">
            <v>MO</v>
          </cell>
          <cell r="G1567">
            <v>89322</v>
          </cell>
          <cell r="H1567">
            <v>0.15807975638700433</v>
          </cell>
          <cell r="I1567">
            <v>0</v>
          </cell>
          <cell r="J1567" t="str">
            <v>TONS</v>
          </cell>
        </row>
        <row r="1568">
          <cell r="A1568" t="str">
            <v>29167</v>
          </cell>
          <cell r="B1568" t="str">
            <v>29</v>
          </cell>
          <cell r="C1568" t="str">
            <v>167</v>
          </cell>
          <cell r="D1568" t="str">
            <v>Polk</v>
          </cell>
          <cell r="E1568" t="str">
            <v>County</v>
          </cell>
          <cell r="F1568" t="str">
            <v>MO</v>
          </cell>
          <cell r="G1568">
            <v>31137</v>
          </cell>
          <cell r="H1568">
            <v>0.68869833317275264</v>
          </cell>
          <cell r="I1568">
            <v>2129.6147959877562</v>
          </cell>
          <cell r="J1568" t="str">
            <v>TONS</v>
          </cell>
        </row>
        <row r="1569">
          <cell r="A1569" t="str">
            <v>29169</v>
          </cell>
          <cell r="B1569" t="str">
            <v>29</v>
          </cell>
          <cell r="C1569" t="str">
            <v>169</v>
          </cell>
          <cell r="D1569" t="str">
            <v>Pulaski</v>
          </cell>
          <cell r="E1569" t="str">
            <v>County</v>
          </cell>
          <cell r="F1569" t="str">
            <v>MO</v>
          </cell>
          <cell r="G1569">
            <v>52274</v>
          </cell>
          <cell r="H1569">
            <v>0.44031449669051537</v>
          </cell>
          <cell r="I1569">
            <v>2285.8302443224297</v>
          </cell>
          <cell r="J1569" t="str">
            <v>TONS</v>
          </cell>
        </row>
        <row r="1570">
          <cell r="A1570" t="str">
            <v>29171</v>
          </cell>
          <cell r="B1570" t="str">
            <v>29</v>
          </cell>
          <cell r="C1570" t="str">
            <v>171</v>
          </cell>
          <cell r="D1570" t="str">
            <v>Putnam</v>
          </cell>
          <cell r="E1570" t="str">
            <v>County</v>
          </cell>
          <cell r="F1570" t="str">
            <v>MO</v>
          </cell>
          <cell r="G1570">
            <v>4979</v>
          </cell>
          <cell r="H1570">
            <v>1</v>
          </cell>
          <cell r="I1570">
            <v>494.46708026595036</v>
          </cell>
          <cell r="J1570" t="str">
            <v>TONS</v>
          </cell>
        </row>
        <row r="1571">
          <cell r="A1571" t="str">
            <v>29173</v>
          </cell>
          <cell r="B1571" t="str">
            <v>29</v>
          </cell>
          <cell r="C1571" t="str">
            <v>173</v>
          </cell>
          <cell r="D1571" t="str">
            <v>Ralls</v>
          </cell>
          <cell r="E1571" t="str">
            <v>County</v>
          </cell>
          <cell r="F1571" t="str">
            <v>MO</v>
          </cell>
          <cell r="G1571">
            <v>10167</v>
          </cell>
          <cell r="H1571">
            <v>0.96105045736205374</v>
          </cell>
          <cell r="I1571">
            <v>970.36309324735907</v>
          </cell>
          <cell r="J1571" t="str">
            <v>TONS</v>
          </cell>
        </row>
        <row r="1572">
          <cell r="A1572" t="str">
            <v>29175</v>
          </cell>
          <cell r="B1572" t="str">
            <v>29</v>
          </cell>
          <cell r="C1572" t="str">
            <v>175</v>
          </cell>
          <cell r="D1572" t="str">
            <v>Randolph</v>
          </cell>
          <cell r="E1572" t="str">
            <v>County</v>
          </cell>
          <cell r="F1572" t="str">
            <v>MO</v>
          </cell>
          <cell r="G1572">
            <v>25414</v>
          </cell>
          <cell r="H1572">
            <v>0.45175887306209178</v>
          </cell>
          <cell r="I1572">
            <v>1140.1840828546647</v>
          </cell>
          <cell r="J1572" t="str">
            <v>TONS</v>
          </cell>
        </row>
        <row r="1573">
          <cell r="A1573" t="str">
            <v>29177</v>
          </cell>
          <cell r="B1573" t="str">
            <v>29</v>
          </cell>
          <cell r="C1573" t="str">
            <v>177</v>
          </cell>
          <cell r="D1573" t="str">
            <v>Ray</v>
          </cell>
          <cell r="E1573" t="str">
            <v>County</v>
          </cell>
          <cell r="F1573" t="str">
            <v>MO</v>
          </cell>
          <cell r="G1573">
            <v>23494</v>
          </cell>
          <cell r="H1573">
            <v>0.75219204903379588</v>
          </cell>
          <cell r="I1573">
            <v>1755.0155136493022</v>
          </cell>
          <cell r="J1573" t="str">
            <v>TONS</v>
          </cell>
        </row>
        <row r="1574">
          <cell r="A1574" t="str">
            <v>29179</v>
          </cell>
          <cell r="B1574" t="str">
            <v>29</v>
          </cell>
          <cell r="C1574" t="str">
            <v>179</v>
          </cell>
          <cell r="D1574" t="str">
            <v>Reynolds</v>
          </cell>
          <cell r="E1574" t="str">
            <v>County</v>
          </cell>
          <cell r="F1574" t="str">
            <v>MO</v>
          </cell>
          <cell r="G1574">
            <v>6696</v>
          </cell>
          <cell r="H1574">
            <v>1</v>
          </cell>
          <cell r="I1574">
            <v>664.98324351492329</v>
          </cell>
          <cell r="J1574" t="str">
            <v>TONS</v>
          </cell>
        </row>
        <row r="1575">
          <cell r="A1575" t="str">
            <v>29181</v>
          </cell>
          <cell r="B1575" t="str">
            <v>29</v>
          </cell>
          <cell r="C1575" t="str">
            <v>181</v>
          </cell>
          <cell r="D1575" t="str">
            <v>Ripley</v>
          </cell>
          <cell r="E1575" t="str">
            <v>County</v>
          </cell>
          <cell r="F1575" t="str">
            <v>MO</v>
          </cell>
          <cell r="G1575">
            <v>14100</v>
          </cell>
          <cell r="H1575">
            <v>1</v>
          </cell>
          <cell r="I1575">
            <v>1400.2783353584857</v>
          </cell>
          <cell r="J1575" t="str">
            <v>TONS</v>
          </cell>
        </row>
        <row r="1576">
          <cell r="A1576" t="str">
            <v>29183</v>
          </cell>
          <cell r="B1576" t="str">
            <v>29</v>
          </cell>
          <cell r="C1576" t="str">
            <v>183</v>
          </cell>
          <cell r="D1576" t="str">
            <v>St. Charles</v>
          </cell>
          <cell r="E1576" t="str">
            <v>County</v>
          </cell>
          <cell r="F1576" t="str">
            <v>MO</v>
          </cell>
          <cell r="G1576">
            <v>360485</v>
          </cell>
          <cell r="H1576">
            <v>5.8304783832891796E-2</v>
          </cell>
          <cell r="I1576">
            <v>0</v>
          </cell>
          <cell r="J1576" t="str">
            <v>TONS</v>
          </cell>
        </row>
        <row r="1577">
          <cell r="A1577" t="str">
            <v>29185</v>
          </cell>
          <cell r="B1577" t="str">
            <v>29</v>
          </cell>
          <cell r="C1577" t="str">
            <v>185</v>
          </cell>
          <cell r="D1577" t="str">
            <v>St. Clair</v>
          </cell>
          <cell r="E1577" t="str">
            <v>County</v>
          </cell>
          <cell r="F1577" t="str">
            <v>MO</v>
          </cell>
          <cell r="G1577">
            <v>9805</v>
          </cell>
          <cell r="H1577">
            <v>1</v>
          </cell>
          <cell r="I1577">
            <v>973.73965093545735</v>
          </cell>
          <cell r="J1577" t="str">
            <v>TONS</v>
          </cell>
        </row>
        <row r="1578">
          <cell r="A1578" t="str">
            <v>29186</v>
          </cell>
          <cell r="B1578" t="str">
            <v>29</v>
          </cell>
          <cell r="C1578" t="str">
            <v>186</v>
          </cell>
          <cell r="D1578" t="str">
            <v>Ste. Genevieve</v>
          </cell>
          <cell r="E1578" t="str">
            <v>County</v>
          </cell>
          <cell r="F1578" t="str">
            <v>MO</v>
          </cell>
          <cell r="G1578">
            <v>18145</v>
          </cell>
          <cell r="H1578">
            <v>0.7614218793055938</v>
          </cell>
          <cell r="I1578">
            <v>1372.0741476108394</v>
          </cell>
          <cell r="J1578" t="str">
            <v>TONS</v>
          </cell>
        </row>
        <row r="1579">
          <cell r="A1579" t="str">
            <v>29187</v>
          </cell>
          <cell r="B1579" t="str">
            <v>29</v>
          </cell>
          <cell r="C1579" t="str">
            <v>187</v>
          </cell>
          <cell r="D1579" t="str">
            <v>St. Francois</v>
          </cell>
          <cell r="E1579" t="str">
            <v>County</v>
          </cell>
          <cell r="F1579" t="str">
            <v>MO</v>
          </cell>
          <cell r="G1579">
            <v>65359</v>
          </cell>
          <cell r="H1579">
            <v>0.39763460273259993</v>
          </cell>
          <cell r="I1579">
            <v>2580.9811104703317</v>
          </cell>
          <cell r="J1579" t="str">
            <v>TONS</v>
          </cell>
        </row>
        <row r="1580">
          <cell r="A1580" t="str">
            <v>29189</v>
          </cell>
          <cell r="B1580" t="str">
            <v>29</v>
          </cell>
          <cell r="C1580" t="str">
            <v>189</v>
          </cell>
          <cell r="D1580" t="str">
            <v>St. Louis</v>
          </cell>
          <cell r="E1580" t="str">
            <v>County</v>
          </cell>
          <cell r="F1580" t="str">
            <v>MO</v>
          </cell>
          <cell r="G1580">
            <v>998954</v>
          </cell>
          <cell r="H1580">
            <v>1.1379903378934365E-2</v>
          </cell>
          <cell r="I1580">
            <v>0</v>
          </cell>
          <cell r="J1580" t="str">
            <v>TONS</v>
          </cell>
        </row>
        <row r="1581">
          <cell r="A1581" t="str">
            <v>29195</v>
          </cell>
          <cell r="B1581" t="str">
            <v>29</v>
          </cell>
          <cell r="C1581" t="str">
            <v>195</v>
          </cell>
          <cell r="D1581" t="str">
            <v>Saline</v>
          </cell>
          <cell r="E1581" t="str">
            <v>County</v>
          </cell>
          <cell r="F1581" t="str">
            <v>MO</v>
          </cell>
          <cell r="G1581">
            <v>23370</v>
          </cell>
          <cell r="H1581">
            <v>0.45806589644843815</v>
          </cell>
          <cell r="I1581">
            <v>1063.1191191498287</v>
          </cell>
          <cell r="J1581" t="str">
            <v>TONS</v>
          </cell>
        </row>
        <row r="1582">
          <cell r="A1582" t="str">
            <v>29197</v>
          </cell>
          <cell r="B1582" t="str">
            <v>29</v>
          </cell>
          <cell r="C1582" t="str">
            <v>197</v>
          </cell>
          <cell r="D1582" t="str">
            <v>Schuyler</v>
          </cell>
          <cell r="E1582" t="str">
            <v>County</v>
          </cell>
          <cell r="F1582" t="str">
            <v>MO</v>
          </cell>
          <cell r="G1582">
            <v>4431</v>
          </cell>
          <cell r="H1582">
            <v>1</v>
          </cell>
          <cell r="I1582">
            <v>440.04491517542192</v>
          </cell>
          <cell r="J1582" t="str">
            <v>TONS</v>
          </cell>
        </row>
        <row r="1583">
          <cell r="A1583" t="str">
            <v>29199</v>
          </cell>
          <cell r="B1583" t="str">
            <v>29</v>
          </cell>
          <cell r="C1583" t="str">
            <v>199</v>
          </cell>
          <cell r="D1583" t="str">
            <v>Scotland</v>
          </cell>
          <cell r="E1583" t="str">
            <v>County</v>
          </cell>
          <cell r="F1583" t="str">
            <v>MO</v>
          </cell>
          <cell r="G1583">
            <v>4843</v>
          </cell>
          <cell r="H1583">
            <v>1</v>
          </cell>
          <cell r="I1583">
            <v>480.96084951355647</v>
          </cell>
          <cell r="J1583" t="str">
            <v>TONS</v>
          </cell>
        </row>
        <row r="1584">
          <cell r="A1584" t="str">
            <v>29201</v>
          </cell>
          <cell r="B1584" t="str">
            <v>29</v>
          </cell>
          <cell r="C1584" t="str">
            <v>201</v>
          </cell>
          <cell r="D1584" t="str">
            <v>Scott</v>
          </cell>
          <cell r="E1584" t="str">
            <v>County</v>
          </cell>
          <cell r="F1584" t="str">
            <v>MO</v>
          </cell>
          <cell r="G1584">
            <v>39191</v>
          </cell>
          <cell r="H1584">
            <v>0.41552907555306068</v>
          </cell>
          <cell r="I1584">
            <v>1617.2718220789318</v>
          </cell>
          <cell r="J1584" t="str">
            <v>TONS</v>
          </cell>
        </row>
        <row r="1585">
          <cell r="A1585" t="str">
            <v>29203</v>
          </cell>
          <cell r="B1585" t="str">
            <v>29</v>
          </cell>
          <cell r="C1585" t="str">
            <v>203</v>
          </cell>
          <cell r="D1585" t="str">
            <v>Shannon</v>
          </cell>
          <cell r="E1585" t="str">
            <v>County</v>
          </cell>
          <cell r="F1585" t="str">
            <v>MO</v>
          </cell>
          <cell r="G1585">
            <v>8441</v>
          </cell>
          <cell r="H1585">
            <v>1</v>
          </cell>
          <cell r="I1585">
            <v>838.28010133056569</v>
          </cell>
          <cell r="J1585" t="str">
            <v>TONS</v>
          </cell>
        </row>
        <row r="1586">
          <cell r="A1586" t="str">
            <v>29205</v>
          </cell>
          <cell r="B1586" t="str">
            <v>29</v>
          </cell>
          <cell r="C1586" t="str">
            <v>205</v>
          </cell>
          <cell r="D1586" t="str">
            <v>Shelby</v>
          </cell>
          <cell r="E1586" t="str">
            <v>County</v>
          </cell>
          <cell r="F1586" t="str">
            <v>MO</v>
          </cell>
          <cell r="G1586">
            <v>6373</v>
          </cell>
          <cell r="H1586">
            <v>1</v>
          </cell>
          <cell r="I1586">
            <v>632.90594547798787</v>
          </cell>
          <cell r="J1586" t="str">
            <v>TONS</v>
          </cell>
        </row>
        <row r="1587">
          <cell r="A1587" t="str">
            <v>29207</v>
          </cell>
          <cell r="B1587" t="str">
            <v>29</v>
          </cell>
          <cell r="C1587" t="str">
            <v>207</v>
          </cell>
          <cell r="D1587" t="str">
            <v>Stoddard</v>
          </cell>
          <cell r="E1587" t="str">
            <v>County</v>
          </cell>
          <cell r="F1587" t="str">
            <v>MO</v>
          </cell>
          <cell r="G1587">
            <v>29968</v>
          </cell>
          <cell r="H1587">
            <v>0.69791110517885746</v>
          </cell>
          <cell r="I1587">
            <v>2077.0795307817534</v>
          </cell>
          <cell r="J1587" t="str">
            <v>TONS</v>
          </cell>
        </row>
        <row r="1588">
          <cell r="A1588" t="str">
            <v>29209</v>
          </cell>
          <cell r="B1588" t="str">
            <v>29</v>
          </cell>
          <cell r="C1588" t="str">
            <v>209</v>
          </cell>
          <cell r="D1588" t="str">
            <v>Stone</v>
          </cell>
          <cell r="E1588" t="str">
            <v>County</v>
          </cell>
          <cell r="F1588" t="str">
            <v>MO</v>
          </cell>
          <cell r="G1588">
            <v>32202</v>
          </cell>
          <cell r="H1588">
            <v>0.88687038072169433</v>
          </cell>
          <cell r="I1588">
            <v>2836.2091474824815</v>
          </cell>
          <cell r="J1588" t="str">
            <v>TONS</v>
          </cell>
        </row>
        <row r="1589">
          <cell r="A1589" t="str">
            <v>29211</v>
          </cell>
          <cell r="B1589" t="str">
            <v>29</v>
          </cell>
          <cell r="C1589" t="str">
            <v>211</v>
          </cell>
          <cell r="D1589" t="str">
            <v>Sullivan</v>
          </cell>
          <cell r="E1589" t="str">
            <v>County</v>
          </cell>
          <cell r="F1589" t="str">
            <v>MO</v>
          </cell>
          <cell r="G1589">
            <v>6714</v>
          </cell>
          <cell r="H1589">
            <v>1</v>
          </cell>
          <cell r="I1589">
            <v>666.77083287921073</v>
          </cell>
          <cell r="J1589" t="str">
            <v>TONS</v>
          </cell>
        </row>
        <row r="1590">
          <cell r="A1590" t="str">
            <v>29213</v>
          </cell>
          <cell r="B1590" t="str">
            <v>29</v>
          </cell>
          <cell r="C1590" t="str">
            <v>213</v>
          </cell>
          <cell r="D1590" t="str">
            <v>Taney</v>
          </cell>
          <cell r="E1590" t="str">
            <v>County</v>
          </cell>
          <cell r="F1590" t="str">
            <v>MO</v>
          </cell>
          <cell r="G1590">
            <v>51675</v>
          </cell>
          <cell r="H1590">
            <v>0.43860667634252543</v>
          </cell>
          <cell r="I1590">
            <v>2250.8729411985869</v>
          </cell>
          <cell r="J1590" t="str">
            <v>TONS</v>
          </cell>
        </row>
        <row r="1591">
          <cell r="A1591" t="str">
            <v>29215</v>
          </cell>
          <cell r="B1591" t="str">
            <v>29</v>
          </cell>
          <cell r="C1591" t="str">
            <v>215</v>
          </cell>
          <cell r="D1591" t="str">
            <v>Texas</v>
          </cell>
          <cell r="E1591" t="str">
            <v>County</v>
          </cell>
          <cell r="F1591" t="str">
            <v>MO</v>
          </cell>
          <cell r="G1591">
            <v>26008</v>
          </cell>
          <cell r="H1591">
            <v>0.99211780990464471</v>
          </cell>
          <cell r="I1591">
            <v>2562.5093537060284</v>
          </cell>
          <cell r="J1591" t="str">
            <v>TONS</v>
          </cell>
        </row>
        <row r="1592">
          <cell r="A1592" t="str">
            <v>29217</v>
          </cell>
          <cell r="B1592" t="str">
            <v>29</v>
          </cell>
          <cell r="C1592" t="str">
            <v>217</v>
          </cell>
          <cell r="D1592" t="str">
            <v>Vernon</v>
          </cell>
          <cell r="E1592" t="str">
            <v>County</v>
          </cell>
          <cell r="F1592" t="str">
            <v>MO</v>
          </cell>
          <cell r="G1592">
            <v>21159</v>
          </cell>
          <cell r="H1592">
            <v>0.58258896923295056</v>
          </cell>
          <cell r="I1592">
            <v>1224.2007829761737</v>
          </cell>
          <cell r="J1592" t="str">
            <v>TONS</v>
          </cell>
        </row>
        <row r="1593">
          <cell r="A1593" t="str">
            <v>29219</v>
          </cell>
          <cell r="B1593" t="str">
            <v>29</v>
          </cell>
          <cell r="C1593" t="str">
            <v>219</v>
          </cell>
          <cell r="D1593" t="str">
            <v>Warren</v>
          </cell>
          <cell r="E1593" t="str">
            <v>County</v>
          </cell>
          <cell r="F1593" t="str">
            <v>MO</v>
          </cell>
          <cell r="G1593">
            <v>32513</v>
          </cell>
          <cell r="H1593">
            <v>0.6303939962476548</v>
          </cell>
          <cell r="I1593">
            <v>2035.4684228019516</v>
          </cell>
          <cell r="J1593" t="str">
            <v>TONS</v>
          </cell>
        </row>
        <row r="1594">
          <cell r="A1594" t="str">
            <v>29221</v>
          </cell>
          <cell r="B1594" t="str">
            <v>29</v>
          </cell>
          <cell r="C1594" t="str">
            <v>221</v>
          </cell>
          <cell r="D1594" t="str">
            <v>Washington</v>
          </cell>
          <cell r="E1594" t="str">
            <v>County</v>
          </cell>
          <cell r="F1594" t="str">
            <v>MO</v>
          </cell>
          <cell r="G1594">
            <v>25195</v>
          </cell>
          <cell r="H1594">
            <v>0.80476284977178014</v>
          </cell>
          <cell r="I1594">
            <v>2013.6201083495498</v>
          </cell>
          <cell r="J1594" t="str">
            <v>TONS</v>
          </cell>
        </row>
        <row r="1595">
          <cell r="A1595" t="str">
            <v>29223</v>
          </cell>
          <cell r="B1595" t="str">
            <v>29</v>
          </cell>
          <cell r="C1595" t="str">
            <v>223</v>
          </cell>
          <cell r="D1595" t="str">
            <v>Wayne</v>
          </cell>
          <cell r="E1595" t="str">
            <v>County</v>
          </cell>
          <cell r="F1595" t="str">
            <v>MO</v>
          </cell>
          <cell r="G1595">
            <v>13521</v>
          </cell>
          <cell r="H1595">
            <v>1</v>
          </cell>
          <cell r="I1595">
            <v>1342.7775441405734</v>
          </cell>
          <cell r="J1595" t="str">
            <v>TONS</v>
          </cell>
        </row>
        <row r="1596">
          <cell r="A1596" t="str">
            <v>29225</v>
          </cell>
          <cell r="B1596" t="str">
            <v>29</v>
          </cell>
          <cell r="C1596" t="str">
            <v>225</v>
          </cell>
          <cell r="D1596" t="str">
            <v>Webster</v>
          </cell>
          <cell r="E1596" t="str">
            <v>County</v>
          </cell>
          <cell r="F1596" t="str">
            <v>MO</v>
          </cell>
          <cell r="G1596">
            <v>36202</v>
          </cell>
          <cell r="H1596">
            <v>0.73929617148223858</v>
          </cell>
          <cell r="I1596">
            <v>2657.9467636549298</v>
          </cell>
          <cell r="J1596" t="str">
            <v>TONS</v>
          </cell>
        </row>
        <row r="1597">
          <cell r="A1597" t="str">
            <v>29227</v>
          </cell>
          <cell r="B1597" t="str">
            <v>29</v>
          </cell>
          <cell r="C1597" t="str">
            <v>227</v>
          </cell>
          <cell r="D1597" t="str">
            <v>Worth</v>
          </cell>
          <cell r="E1597" t="str">
            <v>County</v>
          </cell>
          <cell r="F1597" t="str">
            <v>MO</v>
          </cell>
          <cell r="G1597">
            <v>2171</v>
          </cell>
          <cell r="H1597">
            <v>1</v>
          </cell>
          <cell r="I1597">
            <v>215.60313943711154</v>
          </cell>
          <cell r="J1597" t="str">
            <v>TONS</v>
          </cell>
        </row>
        <row r="1598">
          <cell r="A1598" t="str">
            <v>29229</v>
          </cell>
          <cell r="B1598" t="str">
            <v>29</v>
          </cell>
          <cell r="C1598" t="str">
            <v>229</v>
          </cell>
          <cell r="D1598" t="str">
            <v>Wright</v>
          </cell>
          <cell r="E1598" t="str">
            <v>County</v>
          </cell>
          <cell r="F1598" t="str">
            <v>MO</v>
          </cell>
          <cell r="G1598">
            <v>18815</v>
          </cell>
          <cell r="H1598">
            <v>0.76625033218176986</v>
          </cell>
          <cell r="I1598">
            <v>1431.759770273992</v>
          </cell>
          <cell r="J1598" t="str">
            <v>TONS</v>
          </cell>
        </row>
        <row r="1599">
          <cell r="A1599" t="str">
            <v>29510</v>
          </cell>
          <cell r="B1599" t="str">
            <v>29</v>
          </cell>
          <cell r="C1599" t="str">
            <v>510</v>
          </cell>
          <cell r="D1599" t="str">
            <v>St. Louis</v>
          </cell>
          <cell r="E1599" t="str">
            <v>City</v>
          </cell>
          <cell r="F1599" t="str">
            <v>MO</v>
          </cell>
          <cell r="G1599">
            <v>319294</v>
          </cell>
          <cell r="H1599">
            <v>3.1319097759431746E-6</v>
          </cell>
          <cell r="I1599">
            <v>0</v>
          </cell>
          <cell r="J1599" t="str">
            <v>TONS</v>
          </cell>
        </row>
        <row r="1600">
          <cell r="A1600" t="str">
            <v>30001</v>
          </cell>
          <cell r="B1600" t="str">
            <v>30</v>
          </cell>
          <cell r="C1600" t="str">
            <v>001</v>
          </cell>
          <cell r="D1600" t="str">
            <v>Beaverhead</v>
          </cell>
          <cell r="E1600" t="str">
            <v>County</v>
          </cell>
          <cell r="F1600" t="str">
            <v>MT</v>
          </cell>
          <cell r="G1600">
            <v>9246</v>
          </cell>
          <cell r="H1600">
            <v>0.50151416828898987</v>
          </cell>
          <cell r="I1600">
            <v>460.50288234448925</v>
          </cell>
          <cell r="J1600" t="str">
            <v>TONS</v>
          </cell>
        </row>
        <row r="1601">
          <cell r="A1601" t="str">
            <v>30003</v>
          </cell>
          <cell r="B1601" t="str">
            <v>30</v>
          </cell>
          <cell r="C1601" t="str">
            <v>003</v>
          </cell>
          <cell r="D1601" t="str">
            <v>Big Horn</v>
          </cell>
          <cell r="E1601" t="str">
            <v>County</v>
          </cell>
          <cell r="F1601" t="str">
            <v>MT</v>
          </cell>
          <cell r="G1601">
            <v>12865</v>
          </cell>
          <cell r="H1601">
            <v>0.71908278274387871</v>
          </cell>
          <cell r="I1601">
            <v>918.72162272349988</v>
          </cell>
          <cell r="J1601" t="str">
            <v>TONS</v>
          </cell>
        </row>
        <row r="1602">
          <cell r="A1602" t="str">
            <v>30005</v>
          </cell>
          <cell r="B1602" t="str">
            <v>30</v>
          </cell>
          <cell r="C1602" t="str">
            <v>005</v>
          </cell>
          <cell r="D1602" t="str">
            <v>Blaine</v>
          </cell>
          <cell r="E1602" t="str">
            <v>County</v>
          </cell>
          <cell r="F1602" t="str">
            <v>MT</v>
          </cell>
          <cell r="G1602">
            <v>6491</v>
          </cell>
          <cell r="H1602">
            <v>1</v>
          </cell>
          <cell r="I1602">
            <v>644.62458686609432</v>
          </cell>
          <cell r="J1602" t="str">
            <v>TONS</v>
          </cell>
        </row>
        <row r="1603">
          <cell r="A1603" t="str">
            <v>30007</v>
          </cell>
          <cell r="B1603" t="str">
            <v>30</v>
          </cell>
          <cell r="C1603" t="str">
            <v>007</v>
          </cell>
          <cell r="D1603" t="str">
            <v>Broadwater</v>
          </cell>
          <cell r="E1603" t="str">
            <v>County</v>
          </cell>
          <cell r="F1603" t="str">
            <v>MT</v>
          </cell>
          <cell r="G1603">
            <v>5612</v>
          </cell>
          <cell r="H1603">
            <v>1</v>
          </cell>
          <cell r="I1603">
            <v>557.33063957672482</v>
          </cell>
          <cell r="J1603" t="str">
            <v>TONS</v>
          </cell>
        </row>
        <row r="1604">
          <cell r="A1604" t="str">
            <v>30009</v>
          </cell>
          <cell r="B1604" t="str">
            <v>30</v>
          </cell>
          <cell r="C1604" t="str">
            <v>009</v>
          </cell>
          <cell r="D1604" t="str">
            <v>Carbon</v>
          </cell>
          <cell r="E1604" t="str">
            <v>County</v>
          </cell>
          <cell r="F1604" t="str">
            <v>MT</v>
          </cell>
          <cell r="G1604">
            <v>10078</v>
          </cell>
          <cell r="H1604">
            <v>1</v>
          </cell>
          <cell r="I1604">
            <v>1000.8514229604835</v>
          </cell>
          <cell r="J1604" t="str">
            <v>TONS</v>
          </cell>
        </row>
        <row r="1605">
          <cell r="A1605" t="str">
            <v>30011</v>
          </cell>
          <cell r="B1605" t="str">
            <v>30</v>
          </cell>
          <cell r="C1605" t="str">
            <v>011</v>
          </cell>
          <cell r="D1605" t="str">
            <v>Carter</v>
          </cell>
          <cell r="E1605" t="str">
            <v>County</v>
          </cell>
          <cell r="F1605" t="str">
            <v>MT</v>
          </cell>
          <cell r="G1605">
            <v>1160</v>
          </cell>
          <cell r="H1605">
            <v>1</v>
          </cell>
          <cell r="I1605">
            <v>115.20020347630093</v>
          </cell>
          <cell r="J1605" t="str">
            <v>TONS</v>
          </cell>
        </row>
        <row r="1606">
          <cell r="A1606" t="str">
            <v>30013</v>
          </cell>
          <cell r="B1606" t="str">
            <v>30</v>
          </cell>
          <cell r="C1606" t="str">
            <v>013</v>
          </cell>
          <cell r="D1606" t="str">
            <v>Cascade</v>
          </cell>
          <cell r="E1606" t="str">
            <v>County</v>
          </cell>
          <cell r="F1606" t="str">
            <v>MT</v>
          </cell>
          <cell r="G1606">
            <v>81327</v>
          </cell>
          <cell r="H1606">
            <v>0.19821215586459601</v>
          </cell>
          <cell r="I1606">
            <v>0</v>
          </cell>
          <cell r="J1606" t="str">
            <v>TONS</v>
          </cell>
        </row>
        <row r="1607">
          <cell r="A1607" t="str">
            <v>30015</v>
          </cell>
          <cell r="B1607" t="str">
            <v>30</v>
          </cell>
          <cell r="C1607" t="str">
            <v>015</v>
          </cell>
          <cell r="D1607" t="str">
            <v>Chouteau</v>
          </cell>
          <cell r="E1607" t="str">
            <v>County</v>
          </cell>
          <cell r="F1607" t="str">
            <v>MT</v>
          </cell>
          <cell r="G1607">
            <v>5813</v>
          </cell>
          <cell r="H1607">
            <v>1</v>
          </cell>
          <cell r="I1607">
            <v>577.29205414460125</v>
          </cell>
          <cell r="J1607" t="str">
            <v>TONS</v>
          </cell>
        </row>
        <row r="1608">
          <cell r="A1608" t="str">
            <v>30017</v>
          </cell>
          <cell r="B1608" t="str">
            <v>30</v>
          </cell>
          <cell r="C1608" t="str">
            <v>017</v>
          </cell>
          <cell r="D1608" t="str">
            <v>Custer</v>
          </cell>
          <cell r="E1608" t="str">
            <v>County</v>
          </cell>
          <cell r="F1608" t="str">
            <v>MT</v>
          </cell>
          <cell r="G1608">
            <v>11699</v>
          </cell>
          <cell r="H1608">
            <v>0.17907513462689117</v>
          </cell>
          <cell r="I1608">
            <v>0</v>
          </cell>
          <cell r="J1608" t="str">
            <v>TONS</v>
          </cell>
        </row>
        <row r="1609">
          <cell r="A1609" t="str">
            <v>30019</v>
          </cell>
          <cell r="B1609" t="str">
            <v>30</v>
          </cell>
          <cell r="C1609" t="str">
            <v>019</v>
          </cell>
          <cell r="D1609" t="str">
            <v>Daniels</v>
          </cell>
          <cell r="E1609" t="str">
            <v>County</v>
          </cell>
          <cell r="F1609" t="str">
            <v>MT</v>
          </cell>
          <cell r="G1609">
            <v>1751</v>
          </cell>
          <cell r="H1609">
            <v>1</v>
          </cell>
          <cell r="I1609">
            <v>173.89272093707149</v>
          </cell>
          <cell r="J1609" t="str">
            <v>TONS</v>
          </cell>
        </row>
        <row r="1610">
          <cell r="A1610" t="str">
            <v>30021</v>
          </cell>
          <cell r="B1610" t="str">
            <v>30</v>
          </cell>
          <cell r="C1610" t="str">
            <v>021</v>
          </cell>
          <cell r="D1610" t="str">
            <v>Dawson</v>
          </cell>
          <cell r="E1610" t="str">
            <v>County</v>
          </cell>
          <cell r="F1610" t="str">
            <v>MT</v>
          </cell>
          <cell r="G1610">
            <v>8966</v>
          </cell>
          <cell r="H1610">
            <v>0.27570823109524872</v>
          </cell>
          <cell r="I1610">
            <v>245.49560602880683</v>
          </cell>
          <cell r="J1610" t="str">
            <v>TONS</v>
          </cell>
        </row>
        <row r="1611">
          <cell r="A1611" t="str">
            <v>30023</v>
          </cell>
          <cell r="B1611" t="str">
            <v>30</v>
          </cell>
          <cell r="C1611" t="str">
            <v>023</v>
          </cell>
          <cell r="D1611" t="str">
            <v>Deer Lodge</v>
          </cell>
          <cell r="E1611" t="str">
            <v>County</v>
          </cell>
          <cell r="F1611" t="str">
            <v>MT</v>
          </cell>
          <cell r="G1611">
            <v>9298</v>
          </cell>
          <cell r="H1611">
            <v>0.33641643364164336</v>
          </cell>
          <cell r="I1611">
            <v>310.64330730505975</v>
          </cell>
          <cell r="J1611" t="str">
            <v>TONS</v>
          </cell>
        </row>
        <row r="1612">
          <cell r="A1612" t="str">
            <v>30025</v>
          </cell>
          <cell r="B1612" t="str">
            <v>30</v>
          </cell>
          <cell r="C1612" t="str">
            <v>025</v>
          </cell>
          <cell r="D1612" t="str">
            <v>Fallon</v>
          </cell>
          <cell r="E1612" t="str">
            <v>County</v>
          </cell>
          <cell r="F1612" t="str">
            <v>MT</v>
          </cell>
          <cell r="G1612">
            <v>2890</v>
          </cell>
          <cell r="H1612">
            <v>1</v>
          </cell>
          <cell r="I1612">
            <v>287.00740348837041</v>
          </cell>
          <cell r="J1612" t="str">
            <v>TONS</v>
          </cell>
        </row>
        <row r="1613">
          <cell r="A1613" t="str">
            <v>30027</v>
          </cell>
          <cell r="B1613" t="str">
            <v>30</v>
          </cell>
          <cell r="C1613" t="str">
            <v>027</v>
          </cell>
          <cell r="D1613" t="str">
            <v>Fergus</v>
          </cell>
          <cell r="E1613" t="str">
            <v>County</v>
          </cell>
          <cell r="F1613" t="str">
            <v>MT</v>
          </cell>
          <cell r="G1613">
            <v>11586</v>
          </cell>
          <cell r="H1613">
            <v>0.47436561367167268</v>
          </cell>
          <cell r="I1613">
            <v>545.81061922909475</v>
          </cell>
          <cell r="J1613" t="str">
            <v>TONS</v>
          </cell>
        </row>
        <row r="1614">
          <cell r="A1614" t="str">
            <v>30029</v>
          </cell>
          <cell r="B1614" t="str">
            <v>30</v>
          </cell>
          <cell r="C1614" t="str">
            <v>029</v>
          </cell>
          <cell r="D1614" t="str">
            <v>Flathead</v>
          </cell>
          <cell r="E1614" t="str">
            <v>County</v>
          </cell>
          <cell r="F1614" t="str">
            <v>MT</v>
          </cell>
          <cell r="G1614">
            <v>90928</v>
          </cell>
          <cell r="H1614">
            <v>0.51484691184233677</v>
          </cell>
          <cell r="I1614">
            <v>4649.1226944306482</v>
          </cell>
          <cell r="J1614" t="str">
            <v>TONS</v>
          </cell>
        </row>
        <row r="1615">
          <cell r="A1615" t="str">
            <v>30031</v>
          </cell>
          <cell r="B1615" t="str">
            <v>30</v>
          </cell>
          <cell r="C1615" t="str">
            <v>031</v>
          </cell>
          <cell r="D1615" t="str">
            <v>Gallatin</v>
          </cell>
          <cell r="E1615" t="str">
            <v>County</v>
          </cell>
          <cell r="F1615" t="str">
            <v>MT</v>
          </cell>
          <cell r="G1615">
            <v>89513</v>
          </cell>
          <cell r="H1615">
            <v>0.33542613922000158</v>
          </cell>
          <cell r="I1615">
            <v>2981.7983701516691</v>
          </cell>
          <cell r="J1615" t="str">
            <v>TONS</v>
          </cell>
        </row>
        <row r="1616">
          <cell r="A1616" t="str">
            <v>30033</v>
          </cell>
          <cell r="B1616" t="str">
            <v>30</v>
          </cell>
          <cell r="C1616" t="str">
            <v>033</v>
          </cell>
          <cell r="D1616" t="str">
            <v>Garfield</v>
          </cell>
          <cell r="E1616" t="str">
            <v>County</v>
          </cell>
          <cell r="F1616" t="str">
            <v>MT</v>
          </cell>
          <cell r="G1616">
            <v>1206</v>
          </cell>
          <cell r="H1616">
            <v>1</v>
          </cell>
          <cell r="I1616">
            <v>119.76848740725769</v>
          </cell>
          <cell r="J1616" t="str">
            <v>TONS</v>
          </cell>
        </row>
        <row r="1617">
          <cell r="A1617" t="str">
            <v>30035</v>
          </cell>
          <cell r="B1617" t="str">
            <v>30</v>
          </cell>
          <cell r="C1617" t="str">
            <v>035</v>
          </cell>
          <cell r="D1617" t="str">
            <v>Glacier</v>
          </cell>
          <cell r="E1617" t="str">
            <v>County</v>
          </cell>
          <cell r="F1617" t="str">
            <v>MT</v>
          </cell>
          <cell r="G1617">
            <v>13399</v>
          </cell>
          <cell r="H1617">
            <v>0.44010747070676914</v>
          </cell>
          <cell r="I1617">
            <v>585.6341378446092</v>
          </cell>
          <cell r="J1617" t="str">
            <v>TONS</v>
          </cell>
        </row>
        <row r="1618">
          <cell r="A1618" t="str">
            <v>30037</v>
          </cell>
          <cell r="B1618" t="str">
            <v>30</v>
          </cell>
          <cell r="C1618" t="str">
            <v>037</v>
          </cell>
          <cell r="D1618" t="str">
            <v>Golden Valley</v>
          </cell>
          <cell r="E1618" t="str">
            <v>County</v>
          </cell>
          <cell r="F1618" t="str">
            <v>MT</v>
          </cell>
          <cell r="G1618">
            <v>884</v>
          </cell>
          <cell r="H1618">
            <v>1</v>
          </cell>
          <cell r="I1618">
            <v>87.790499890560355</v>
          </cell>
          <cell r="J1618" t="str">
            <v>TONS</v>
          </cell>
        </row>
        <row r="1619">
          <cell r="A1619" t="str">
            <v>30039</v>
          </cell>
          <cell r="B1619" t="str">
            <v>30</v>
          </cell>
          <cell r="C1619" t="str">
            <v>039</v>
          </cell>
          <cell r="D1619" t="str">
            <v>Granite</v>
          </cell>
          <cell r="E1619" t="str">
            <v>County</v>
          </cell>
          <cell r="F1619" t="str">
            <v>MT</v>
          </cell>
          <cell r="G1619">
            <v>3079</v>
          </cell>
          <cell r="H1619">
            <v>1</v>
          </cell>
          <cell r="I1619">
            <v>305.77709181338844</v>
          </cell>
          <cell r="J1619" t="str">
            <v>TONS</v>
          </cell>
        </row>
        <row r="1620">
          <cell r="A1620" t="str">
            <v>30041</v>
          </cell>
          <cell r="B1620" t="str">
            <v>30</v>
          </cell>
          <cell r="C1620" t="str">
            <v>041</v>
          </cell>
          <cell r="D1620" t="str">
            <v>Hill</v>
          </cell>
          <cell r="E1620" t="str">
            <v>County</v>
          </cell>
          <cell r="F1620" t="str">
            <v>MT</v>
          </cell>
          <cell r="G1620">
            <v>16096</v>
          </cell>
          <cell r="H1620">
            <v>0.4000372763419483</v>
          </cell>
          <cell r="I1620">
            <v>639.46043981370826</v>
          </cell>
          <cell r="J1620" t="str">
            <v>TONS</v>
          </cell>
        </row>
        <row r="1621">
          <cell r="A1621" t="str">
            <v>30043</v>
          </cell>
          <cell r="B1621" t="str">
            <v>30</v>
          </cell>
          <cell r="C1621" t="str">
            <v>043</v>
          </cell>
          <cell r="D1621" t="str">
            <v>Jefferson</v>
          </cell>
          <cell r="E1621" t="str">
            <v>County</v>
          </cell>
          <cell r="F1621" t="str">
            <v>MT</v>
          </cell>
          <cell r="G1621">
            <v>11406</v>
          </cell>
          <cell r="H1621">
            <v>1</v>
          </cell>
          <cell r="I1621">
            <v>1132.7357938368004</v>
          </cell>
          <cell r="J1621" t="str">
            <v>TONS</v>
          </cell>
        </row>
        <row r="1622">
          <cell r="A1622" t="str">
            <v>30045</v>
          </cell>
          <cell r="B1622" t="str">
            <v>30</v>
          </cell>
          <cell r="C1622" t="str">
            <v>045</v>
          </cell>
          <cell r="D1622" t="str">
            <v>Judith Basin</v>
          </cell>
          <cell r="E1622" t="str">
            <v>County</v>
          </cell>
          <cell r="F1622" t="str">
            <v>MT</v>
          </cell>
          <cell r="G1622">
            <v>2072</v>
          </cell>
          <cell r="H1622">
            <v>1</v>
          </cell>
          <cell r="I1622">
            <v>205.77139793353064</v>
          </cell>
          <cell r="J1622" t="str">
            <v>TONS</v>
          </cell>
        </row>
        <row r="1623">
          <cell r="A1623" t="str">
            <v>30047</v>
          </cell>
          <cell r="B1623" t="str">
            <v>30</v>
          </cell>
          <cell r="C1623" t="str">
            <v>047</v>
          </cell>
          <cell r="D1623" t="str">
            <v>Lake</v>
          </cell>
          <cell r="E1623" t="str">
            <v>County</v>
          </cell>
          <cell r="F1623" t="str">
            <v>MT</v>
          </cell>
          <cell r="G1623">
            <v>28746</v>
          </cell>
          <cell r="H1623">
            <v>0.83430738189661169</v>
          </cell>
          <cell r="I1623">
            <v>2381.7642068725218</v>
          </cell>
          <cell r="J1623" t="str">
            <v>TONS</v>
          </cell>
        </row>
        <row r="1624">
          <cell r="A1624" t="str">
            <v>30049</v>
          </cell>
          <cell r="B1624" t="str">
            <v>30</v>
          </cell>
          <cell r="C1624" t="str">
            <v>049</v>
          </cell>
          <cell r="D1624" t="str">
            <v>Lewis and Clark</v>
          </cell>
          <cell r="E1624" t="str">
            <v>County</v>
          </cell>
          <cell r="F1624" t="str">
            <v>MT</v>
          </cell>
          <cell r="G1624">
            <v>63395</v>
          </cell>
          <cell r="H1624">
            <v>0.28929726319110338</v>
          </cell>
          <cell r="I1624">
            <v>1821.3549411684132</v>
          </cell>
          <cell r="J1624" t="str">
            <v>TONS</v>
          </cell>
        </row>
        <row r="1625">
          <cell r="A1625" t="str">
            <v>30051</v>
          </cell>
          <cell r="B1625" t="str">
            <v>30</v>
          </cell>
          <cell r="C1625" t="str">
            <v>051</v>
          </cell>
          <cell r="D1625" t="str">
            <v>Liberty</v>
          </cell>
          <cell r="E1625" t="str">
            <v>County</v>
          </cell>
          <cell r="F1625" t="str">
            <v>MT</v>
          </cell>
          <cell r="G1625">
            <v>2339</v>
          </cell>
          <cell r="H1625">
            <v>1</v>
          </cell>
          <cell r="I1625">
            <v>232.28730683712749</v>
          </cell>
          <cell r="J1625" t="str">
            <v>TONS</v>
          </cell>
        </row>
        <row r="1626">
          <cell r="A1626" t="str">
            <v>30053</v>
          </cell>
          <cell r="B1626" t="str">
            <v>30</v>
          </cell>
          <cell r="C1626" t="str">
            <v>053</v>
          </cell>
          <cell r="D1626" t="str">
            <v>Lincoln</v>
          </cell>
          <cell r="E1626" t="str">
            <v>County</v>
          </cell>
          <cell r="F1626" t="str">
            <v>MT</v>
          </cell>
          <cell r="G1626">
            <v>19687</v>
          </cell>
          <cell r="H1626">
            <v>0.79793772540254992</v>
          </cell>
          <cell r="I1626">
            <v>1560.0689624217341</v>
          </cell>
          <cell r="J1626" t="str">
            <v>TONS</v>
          </cell>
        </row>
        <row r="1627">
          <cell r="A1627" t="str">
            <v>30055</v>
          </cell>
          <cell r="B1627" t="str">
            <v>30</v>
          </cell>
          <cell r="C1627" t="str">
            <v>055</v>
          </cell>
          <cell r="D1627" t="str">
            <v>McCone</v>
          </cell>
          <cell r="E1627" t="str">
            <v>County</v>
          </cell>
          <cell r="F1627" t="str">
            <v>MT</v>
          </cell>
          <cell r="G1627">
            <v>1734</v>
          </cell>
          <cell r="H1627">
            <v>1</v>
          </cell>
          <cell r="I1627">
            <v>172.20444209302227</v>
          </cell>
          <cell r="J1627" t="str">
            <v>TONS</v>
          </cell>
        </row>
        <row r="1628">
          <cell r="A1628" t="str">
            <v>30057</v>
          </cell>
          <cell r="B1628" t="str">
            <v>30</v>
          </cell>
          <cell r="C1628" t="str">
            <v>057</v>
          </cell>
          <cell r="D1628" t="str">
            <v>Madison</v>
          </cell>
          <cell r="E1628" t="str">
            <v>County</v>
          </cell>
          <cell r="F1628" t="str">
            <v>MT</v>
          </cell>
          <cell r="G1628">
            <v>7691</v>
          </cell>
          <cell r="H1628">
            <v>1</v>
          </cell>
          <cell r="I1628">
            <v>763.79721115192285</v>
          </cell>
          <cell r="J1628" t="str">
            <v>TONS</v>
          </cell>
        </row>
        <row r="1629">
          <cell r="A1629" t="str">
            <v>30059</v>
          </cell>
          <cell r="B1629" t="str">
            <v>30</v>
          </cell>
          <cell r="C1629" t="str">
            <v>059</v>
          </cell>
          <cell r="D1629" t="str">
            <v>Meagher</v>
          </cell>
          <cell r="E1629" t="str">
            <v>County</v>
          </cell>
          <cell r="F1629" t="str">
            <v>MT</v>
          </cell>
          <cell r="G1629">
            <v>1891</v>
          </cell>
          <cell r="H1629">
            <v>1</v>
          </cell>
          <cell r="I1629">
            <v>187.79619377041814</v>
          </cell>
          <cell r="J1629" t="str">
            <v>TONS</v>
          </cell>
        </row>
        <row r="1630">
          <cell r="A1630" t="str">
            <v>30061</v>
          </cell>
          <cell r="B1630" t="str">
            <v>30</v>
          </cell>
          <cell r="C1630" t="str">
            <v>061</v>
          </cell>
          <cell r="D1630" t="str">
            <v>Mineral</v>
          </cell>
          <cell r="E1630" t="str">
            <v>County</v>
          </cell>
          <cell r="F1630" t="str">
            <v>MT</v>
          </cell>
          <cell r="G1630">
            <v>4223</v>
          </cell>
          <cell r="H1630">
            <v>1</v>
          </cell>
          <cell r="I1630">
            <v>419.38832696587826</v>
          </cell>
          <cell r="J1630" t="str">
            <v>TONS</v>
          </cell>
        </row>
        <row r="1631">
          <cell r="A1631" t="str">
            <v>30063</v>
          </cell>
          <cell r="B1631" t="str">
            <v>30</v>
          </cell>
          <cell r="C1631" t="str">
            <v>063</v>
          </cell>
          <cell r="D1631" t="str">
            <v>Missoula</v>
          </cell>
          <cell r="E1631" t="str">
            <v>County</v>
          </cell>
          <cell r="F1631" t="str">
            <v>MT</v>
          </cell>
          <cell r="G1631">
            <v>109299</v>
          </cell>
          <cell r="H1631">
            <v>0.22326828241795441</v>
          </cell>
          <cell r="I1631">
            <v>2423.4746253725621</v>
          </cell>
          <cell r="J1631" t="str">
            <v>TONS</v>
          </cell>
        </row>
        <row r="1632">
          <cell r="A1632" t="str">
            <v>30065</v>
          </cell>
          <cell r="B1632" t="str">
            <v>30</v>
          </cell>
          <cell r="C1632" t="str">
            <v>065</v>
          </cell>
          <cell r="D1632" t="str">
            <v>Musselshell</v>
          </cell>
          <cell r="E1632" t="str">
            <v>County</v>
          </cell>
          <cell r="F1632" t="str">
            <v>MT</v>
          </cell>
          <cell r="G1632">
            <v>4538</v>
          </cell>
          <cell r="H1632">
            <v>1</v>
          </cell>
          <cell r="I1632">
            <v>450.67114084090832</v>
          </cell>
          <cell r="J1632" t="str">
            <v>TONS</v>
          </cell>
        </row>
        <row r="1633">
          <cell r="A1633" t="str">
            <v>30067</v>
          </cell>
          <cell r="B1633" t="str">
            <v>30</v>
          </cell>
          <cell r="C1633" t="str">
            <v>067</v>
          </cell>
          <cell r="D1633" t="str">
            <v>Park</v>
          </cell>
          <cell r="E1633" t="str">
            <v>County</v>
          </cell>
          <cell r="F1633" t="str">
            <v>MT</v>
          </cell>
          <cell r="G1633">
            <v>15636</v>
          </cell>
          <cell r="H1633">
            <v>0.47735993860322334</v>
          </cell>
          <cell r="I1633">
            <v>741.25372305785356</v>
          </cell>
          <cell r="J1633" t="str">
            <v>TONS</v>
          </cell>
        </row>
        <row r="1634">
          <cell r="A1634" t="str">
            <v>30069</v>
          </cell>
          <cell r="B1634" t="str">
            <v>30</v>
          </cell>
          <cell r="C1634" t="str">
            <v>069</v>
          </cell>
          <cell r="D1634" t="str">
            <v>Petroleum</v>
          </cell>
          <cell r="E1634" t="str">
            <v>County</v>
          </cell>
          <cell r="F1634" t="str">
            <v>MT</v>
          </cell>
          <cell r="G1634">
            <v>494</v>
          </cell>
          <cell r="H1634">
            <v>1</v>
          </cell>
          <cell r="I1634">
            <v>49.059396997666092</v>
          </cell>
          <cell r="J1634" t="str">
            <v>TONS</v>
          </cell>
        </row>
        <row r="1635">
          <cell r="A1635" t="str">
            <v>30071</v>
          </cell>
          <cell r="B1635" t="str">
            <v>30</v>
          </cell>
          <cell r="C1635" t="str">
            <v>071</v>
          </cell>
          <cell r="D1635" t="str">
            <v>Phillips</v>
          </cell>
          <cell r="E1635" t="str">
            <v>County</v>
          </cell>
          <cell r="F1635" t="str">
            <v>MT</v>
          </cell>
          <cell r="G1635">
            <v>4253</v>
          </cell>
          <cell r="H1635">
            <v>1</v>
          </cell>
          <cell r="I1635">
            <v>422.36764257302411</v>
          </cell>
          <cell r="J1635" t="str">
            <v>TONS</v>
          </cell>
        </row>
        <row r="1636">
          <cell r="A1636" t="str">
            <v>30073</v>
          </cell>
          <cell r="B1636" t="str">
            <v>30</v>
          </cell>
          <cell r="C1636" t="str">
            <v>073</v>
          </cell>
          <cell r="D1636" t="str">
            <v>Pondera</v>
          </cell>
          <cell r="E1636" t="str">
            <v>County</v>
          </cell>
          <cell r="F1636" t="str">
            <v>MT</v>
          </cell>
          <cell r="G1636">
            <v>6153</v>
          </cell>
          <cell r="H1636">
            <v>0.58101738989111007</v>
          </cell>
          <cell r="I1636">
            <v>355.03510985153093</v>
          </cell>
          <cell r="J1636" t="str">
            <v>TONS</v>
          </cell>
        </row>
        <row r="1637">
          <cell r="A1637" t="str">
            <v>30075</v>
          </cell>
          <cell r="B1637" t="str">
            <v>30</v>
          </cell>
          <cell r="C1637" t="str">
            <v>075</v>
          </cell>
          <cell r="D1637" t="str">
            <v>Powder River</v>
          </cell>
          <cell r="E1637" t="str">
            <v>County</v>
          </cell>
          <cell r="F1637" t="str">
            <v>MT</v>
          </cell>
          <cell r="G1637">
            <v>1743</v>
          </cell>
          <cell r="H1637">
            <v>1</v>
          </cell>
          <cell r="I1637">
            <v>173.09823677516599</v>
          </cell>
          <cell r="J1637" t="str">
            <v>TONS</v>
          </cell>
        </row>
        <row r="1638">
          <cell r="A1638" t="str">
            <v>30077</v>
          </cell>
          <cell r="B1638" t="str">
            <v>30</v>
          </cell>
          <cell r="C1638" t="str">
            <v>077</v>
          </cell>
          <cell r="D1638" t="str">
            <v>Powell</v>
          </cell>
          <cell r="E1638" t="str">
            <v>County</v>
          </cell>
          <cell r="F1638" t="str">
            <v>MT</v>
          </cell>
          <cell r="G1638">
            <v>7027</v>
          </cell>
          <cell r="H1638">
            <v>0.54219439305535788</v>
          </cell>
          <cell r="I1638">
            <v>378.3730821075057</v>
          </cell>
          <cell r="J1638" t="str">
            <v>TONS</v>
          </cell>
        </row>
        <row r="1639">
          <cell r="A1639" t="str">
            <v>30079</v>
          </cell>
          <cell r="B1639" t="str">
            <v>30</v>
          </cell>
          <cell r="C1639" t="str">
            <v>079</v>
          </cell>
          <cell r="D1639" t="str">
            <v>Prairie</v>
          </cell>
          <cell r="E1639" t="str">
            <v>County</v>
          </cell>
          <cell r="F1639" t="str">
            <v>MT</v>
          </cell>
          <cell r="G1639">
            <v>1179</v>
          </cell>
          <cell r="H1639">
            <v>1</v>
          </cell>
          <cell r="I1639">
            <v>117.08710336082656</v>
          </cell>
          <cell r="J1639" t="str">
            <v>TONS</v>
          </cell>
        </row>
        <row r="1640">
          <cell r="A1640" t="str">
            <v>30081</v>
          </cell>
          <cell r="B1640" t="str">
            <v>30</v>
          </cell>
          <cell r="C1640" t="str">
            <v>081</v>
          </cell>
          <cell r="D1640" t="str">
            <v>Ravalli</v>
          </cell>
          <cell r="E1640" t="str">
            <v>County</v>
          </cell>
          <cell r="F1640" t="str">
            <v>MT</v>
          </cell>
          <cell r="G1640">
            <v>40212</v>
          </cell>
          <cell r="H1640">
            <v>0.84626479657813591</v>
          </cell>
          <cell r="I1640">
            <v>3379.5370037056214</v>
          </cell>
          <cell r="J1640" t="str">
            <v>TONS</v>
          </cell>
        </row>
        <row r="1641">
          <cell r="A1641" t="str">
            <v>30083</v>
          </cell>
          <cell r="B1641" t="str">
            <v>30</v>
          </cell>
          <cell r="C1641" t="str">
            <v>083</v>
          </cell>
          <cell r="D1641" t="str">
            <v>Richland</v>
          </cell>
          <cell r="E1641" t="str">
            <v>County</v>
          </cell>
          <cell r="F1641" t="str">
            <v>MT</v>
          </cell>
          <cell r="G1641">
            <v>9746</v>
          </cell>
          <cell r="H1641">
            <v>0.44202749846090705</v>
          </cell>
          <cell r="I1641">
            <v>427.82972118612446</v>
          </cell>
          <cell r="J1641" t="str">
            <v>TONS</v>
          </cell>
        </row>
        <row r="1642">
          <cell r="A1642" t="str">
            <v>30085</v>
          </cell>
          <cell r="B1642" t="str">
            <v>30</v>
          </cell>
          <cell r="C1642" t="str">
            <v>085</v>
          </cell>
          <cell r="D1642" t="str">
            <v>Roosevelt</v>
          </cell>
          <cell r="E1642" t="str">
            <v>County</v>
          </cell>
          <cell r="F1642" t="str">
            <v>MT</v>
          </cell>
          <cell r="G1642">
            <v>10425</v>
          </cell>
          <cell r="H1642">
            <v>0.39731414868105513</v>
          </cell>
          <cell r="I1642">
            <v>411.34417482658495</v>
          </cell>
          <cell r="J1642" t="str">
            <v>TONS</v>
          </cell>
        </row>
        <row r="1643">
          <cell r="A1643" t="str">
            <v>30087</v>
          </cell>
          <cell r="B1643" t="str">
            <v>30</v>
          </cell>
          <cell r="C1643" t="str">
            <v>087</v>
          </cell>
          <cell r="D1643" t="str">
            <v>Rosebud</v>
          </cell>
          <cell r="E1643" t="str">
            <v>County</v>
          </cell>
          <cell r="F1643" t="str">
            <v>MT</v>
          </cell>
          <cell r="G1643">
            <v>9233</v>
          </cell>
          <cell r="H1643">
            <v>1</v>
          </cell>
          <cell r="I1643">
            <v>916.93403335921244</v>
          </cell>
          <cell r="J1643" t="str">
            <v>TONS</v>
          </cell>
        </row>
        <row r="1644">
          <cell r="A1644" t="str">
            <v>30089</v>
          </cell>
          <cell r="B1644" t="str">
            <v>30</v>
          </cell>
          <cell r="C1644" t="str">
            <v>089</v>
          </cell>
          <cell r="D1644" t="str">
            <v>Sanders</v>
          </cell>
          <cell r="E1644" t="str">
            <v>County</v>
          </cell>
          <cell r="F1644" t="str">
            <v>MT</v>
          </cell>
          <cell r="G1644">
            <v>11413</v>
          </cell>
          <cell r="H1644">
            <v>1</v>
          </cell>
          <cell r="I1644">
            <v>1133.4309674784679</v>
          </cell>
          <cell r="J1644" t="str">
            <v>TONS</v>
          </cell>
        </row>
        <row r="1645">
          <cell r="A1645" t="str">
            <v>30091</v>
          </cell>
          <cell r="B1645" t="str">
            <v>30</v>
          </cell>
          <cell r="C1645" t="str">
            <v>091</v>
          </cell>
          <cell r="D1645" t="str">
            <v>Sheridan</v>
          </cell>
          <cell r="E1645" t="str">
            <v>County</v>
          </cell>
          <cell r="F1645" t="str">
            <v>MT</v>
          </cell>
          <cell r="G1645">
            <v>3384</v>
          </cell>
          <cell r="H1645">
            <v>1</v>
          </cell>
          <cell r="I1645">
            <v>336.06680048603653</v>
          </cell>
          <cell r="J1645" t="str">
            <v>TONS</v>
          </cell>
        </row>
        <row r="1646">
          <cell r="A1646" t="str">
            <v>30093</v>
          </cell>
          <cell r="B1646" t="str">
            <v>30</v>
          </cell>
          <cell r="C1646" t="str">
            <v>093</v>
          </cell>
          <cell r="D1646" t="str">
            <v>Silver Bow</v>
          </cell>
          <cell r="E1646" t="str">
            <v>County</v>
          </cell>
          <cell r="F1646" t="str">
            <v>MT</v>
          </cell>
          <cell r="G1646">
            <v>34200</v>
          </cell>
          <cell r="H1646">
            <v>0.11441520467836257</v>
          </cell>
          <cell r="I1646">
            <v>0</v>
          </cell>
          <cell r="J1646" t="str">
            <v>TONS</v>
          </cell>
        </row>
        <row r="1647">
          <cell r="A1647" t="str">
            <v>30095</v>
          </cell>
          <cell r="B1647" t="str">
            <v>30</v>
          </cell>
          <cell r="C1647" t="str">
            <v>095</v>
          </cell>
          <cell r="D1647" t="str">
            <v>Stillwater</v>
          </cell>
          <cell r="E1647" t="str">
            <v>County</v>
          </cell>
          <cell r="F1647" t="str">
            <v>MT</v>
          </cell>
          <cell r="G1647">
            <v>9117</v>
          </cell>
          <cell r="H1647">
            <v>1</v>
          </cell>
          <cell r="I1647">
            <v>905.41401301158248</v>
          </cell>
          <cell r="J1647" t="str">
            <v>TONS</v>
          </cell>
        </row>
        <row r="1648">
          <cell r="A1648" t="str">
            <v>30097</v>
          </cell>
          <cell r="B1648" t="str">
            <v>30</v>
          </cell>
          <cell r="C1648" t="str">
            <v>097</v>
          </cell>
          <cell r="D1648" t="str">
            <v>Sweet Grass</v>
          </cell>
          <cell r="E1648" t="str">
            <v>County</v>
          </cell>
          <cell r="F1648" t="str">
            <v>MT</v>
          </cell>
          <cell r="G1648">
            <v>3651</v>
          </cell>
          <cell r="H1648">
            <v>1</v>
          </cell>
          <cell r="I1648">
            <v>362.58270938963341</v>
          </cell>
          <cell r="J1648" t="str">
            <v>TONS</v>
          </cell>
        </row>
        <row r="1649">
          <cell r="A1649" t="str">
            <v>30099</v>
          </cell>
          <cell r="B1649" t="str">
            <v>30</v>
          </cell>
          <cell r="C1649" t="str">
            <v>099</v>
          </cell>
          <cell r="D1649" t="str">
            <v>Teton</v>
          </cell>
          <cell r="E1649" t="str">
            <v>County</v>
          </cell>
          <cell r="F1649" t="str">
            <v>MT</v>
          </cell>
          <cell r="G1649">
            <v>6073</v>
          </cell>
          <cell r="H1649">
            <v>1</v>
          </cell>
          <cell r="I1649">
            <v>603.11278940653074</v>
          </cell>
          <cell r="J1649" t="str">
            <v>TONS</v>
          </cell>
        </row>
        <row r="1650">
          <cell r="A1650" t="str">
            <v>30101</v>
          </cell>
          <cell r="B1650" t="str">
            <v>30</v>
          </cell>
          <cell r="C1650" t="str">
            <v>101</v>
          </cell>
          <cell r="D1650" t="str">
            <v>Toole</v>
          </cell>
          <cell r="E1650" t="str">
            <v>County</v>
          </cell>
          <cell r="F1650" t="str">
            <v>MT</v>
          </cell>
          <cell r="G1650">
            <v>5324</v>
          </cell>
          <cell r="H1650">
            <v>0.42956423741547711</v>
          </cell>
          <cell r="I1650">
            <v>227.12315978474155</v>
          </cell>
          <cell r="J1650" t="str">
            <v>TONS</v>
          </cell>
        </row>
        <row r="1651">
          <cell r="A1651" t="str">
            <v>30103</v>
          </cell>
          <cell r="B1651" t="str">
            <v>30</v>
          </cell>
          <cell r="C1651" t="str">
            <v>103</v>
          </cell>
          <cell r="D1651" t="str">
            <v>Treasure</v>
          </cell>
          <cell r="E1651" t="str">
            <v>County</v>
          </cell>
          <cell r="F1651" t="str">
            <v>MT</v>
          </cell>
          <cell r="G1651">
            <v>718</v>
          </cell>
          <cell r="H1651">
            <v>1</v>
          </cell>
          <cell r="I1651">
            <v>71.304953531020757</v>
          </cell>
          <cell r="J1651" t="str">
            <v>TONS</v>
          </cell>
        </row>
        <row r="1652">
          <cell r="A1652" t="str">
            <v>30105</v>
          </cell>
          <cell r="B1652" t="str">
            <v>30</v>
          </cell>
          <cell r="C1652" t="str">
            <v>105</v>
          </cell>
          <cell r="D1652" t="str">
            <v>Valley</v>
          </cell>
          <cell r="E1652" t="str">
            <v>County</v>
          </cell>
          <cell r="F1652" t="str">
            <v>MT</v>
          </cell>
          <cell r="G1652">
            <v>7369</v>
          </cell>
          <cell r="H1652">
            <v>0.55204233953046544</v>
          </cell>
          <cell r="I1652">
            <v>403.9951963289588</v>
          </cell>
          <cell r="J1652" t="str">
            <v>TONS</v>
          </cell>
        </row>
        <row r="1653">
          <cell r="A1653" t="str">
            <v>30107</v>
          </cell>
          <cell r="B1653" t="str">
            <v>30</v>
          </cell>
          <cell r="C1653" t="str">
            <v>107</v>
          </cell>
          <cell r="D1653" t="str">
            <v>Wheatland</v>
          </cell>
          <cell r="E1653" t="str">
            <v>County</v>
          </cell>
          <cell r="F1653" t="str">
            <v>MT</v>
          </cell>
          <cell r="G1653">
            <v>2168</v>
          </cell>
          <cell r="H1653">
            <v>1</v>
          </cell>
          <cell r="I1653">
            <v>215.30520787639693</v>
          </cell>
          <cell r="J1653" t="str">
            <v>TONS</v>
          </cell>
        </row>
        <row r="1654">
          <cell r="A1654" t="str">
            <v>30109</v>
          </cell>
          <cell r="B1654" t="str">
            <v>30</v>
          </cell>
          <cell r="C1654" t="str">
            <v>109</v>
          </cell>
          <cell r="D1654" t="str">
            <v>Wibaux</v>
          </cell>
          <cell r="E1654" t="str">
            <v>County</v>
          </cell>
          <cell r="F1654" t="str">
            <v>MT</v>
          </cell>
          <cell r="G1654">
            <v>1017</v>
          </cell>
          <cell r="H1654">
            <v>1</v>
          </cell>
          <cell r="I1654">
            <v>100.9987990822397</v>
          </cell>
          <cell r="J1654" t="str">
            <v>TONS</v>
          </cell>
        </row>
        <row r="1655">
          <cell r="A1655" t="str">
            <v>30111</v>
          </cell>
          <cell r="B1655" t="str">
            <v>30</v>
          </cell>
          <cell r="C1655" t="str">
            <v>111</v>
          </cell>
          <cell r="D1655" t="str">
            <v>Yellowstone</v>
          </cell>
          <cell r="E1655" t="str">
            <v>County</v>
          </cell>
          <cell r="F1655" t="str">
            <v>MT</v>
          </cell>
          <cell r="G1655">
            <v>147972</v>
          </cell>
          <cell r="H1655">
            <v>0.16688292379639391</v>
          </cell>
          <cell r="I1655">
            <v>0</v>
          </cell>
          <cell r="J1655" t="str">
            <v>TONS</v>
          </cell>
        </row>
        <row r="1656">
          <cell r="A1656" t="str">
            <v>31001</v>
          </cell>
          <cell r="B1656" t="str">
            <v>31</v>
          </cell>
          <cell r="C1656" t="str">
            <v>001</v>
          </cell>
          <cell r="D1656" t="str">
            <v>Adams</v>
          </cell>
          <cell r="E1656" t="str">
            <v>County</v>
          </cell>
          <cell r="F1656" t="str">
            <v>NE</v>
          </cell>
          <cell r="G1656">
            <v>31364</v>
          </cell>
          <cell r="H1656">
            <v>0.2248437699273052</v>
          </cell>
          <cell r="I1656">
            <v>700.33778871971913</v>
          </cell>
          <cell r="J1656" t="str">
            <v>TONS</v>
          </cell>
        </row>
        <row r="1657">
          <cell r="A1657" t="str">
            <v>31003</v>
          </cell>
          <cell r="B1657" t="str">
            <v>31</v>
          </cell>
          <cell r="C1657" t="str">
            <v>003</v>
          </cell>
          <cell r="D1657" t="str">
            <v>Antelope</v>
          </cell>
          <cell r="E1657" t="str">
            <v>County</v>
          </cell>
          <cell r="F1657" t="str">
            <v>NE</v>
          </cell>
          <cell r="G1657">
            <v>6685</v>
          </cell>
          <cell r="H1657">
            <v>1</v>
          </cell>
          <cell r="I1657">
            <v>663.8908277923033</v>
          </cell>
          <cell r="J1657" t="str">
            <v>TONS</v>
          </cell>
        </row>
        <row r="1658">
          <cell r="A1658" t="str">
            <v>31005</v>
          </cell>
          <cell r="B1658" t="str">
            <v>31</v>
          </cell>
          <cell r="C1658" t="str">
            <v>005</v>
          </cell>
          <cell r="D1658" t="str">
            <v>Arthur</v>
          </cell>
          <cell r="E1658" t="str">
            <v>County</v>
          </cell>
          <cell r="F1658" t="str">
            <v>NE</v>
          </cell>
          <cell r="G1658">
            <v>460</v>
          </cell>
          <cell r="H1658">
            <v>1</v>
          </cell>
          <cell r="I1658">
            <v>45.682839309567619</v>
          </cell>
          <cell r="J1658" t="str">
            <v>TONS</v>
          </cell>
        </row>
        <row r="1659">
          <cell r="A1659" t="str">
            <v>31007</v>
          </cell>
          <cell r="B1659" t="str">
            <v>31</v>
          </cell>
          <cell r="C1659" t="str">
            <v>007</v>
          </cell>
          <cell r="D1659" t="str">
            <v>Banner</v>
          </cell>
          <cell r="E1659" t="str">
            <v>County</v>
          </cell>
          <cell r="F1659" t="str">
            <v>NE</v>
          </cell>
          <cell r="G1659">
            <v>690</v>
          </cell>
          <cell r="H1659">
            <v>1</v>
          </cell>
          <cell r="I1659">
            <v>68.524258964351418</v>
          </cell>
          <cell r="J1659" t="str">
            <v>TONS</v>
          </cell>
        </row>
        <row r="1660">
          <cell r="A1660" t="str">
            <v>31009</v>
          </cell>
          <cell r="B1660" t="str">
            <v>31</v>
          </cell>
          <cell r="C1660" t="str">
            <v>009</v>
          </cell>
          <cell r="D1660" t="str">
            <v>Blaine</v>
          </cell>
          <cell r="E1660" t="str">
            <v>County</v>
          </cell>
          <cell r="F1660" t="str">
            <v>NE</v>
          </cell>
          <cell r="G1660">
            <v>478</v>
          </cell>
          <cell r="H1660">
            <v>1</v>
          </cell>
          <cell r="I1660">
            <v>47.470428673855039</v>
          </cell>
          <cell r="J1660" t="str">
            <v>TONS</v>
          </cell>
        </row>
        <row r="1661">
          <cell r="A1661" t="str">
            <v>31011</v>
          </cell>
          <cell r="B1661" t="str">
            <v>31</v>
          </cell>
          <cell r="C1661" t="str">
            <v>011</v>
          </cell>
          <cell r="D1661" t="str">
            <v>Boone</v>
          </cell>
          <cell r="E1661" t="str">
            <v>County</v>
          </cell>
          <cell r="F1661" t="str">
            <v>NE</v>
          </cell>
          <cell r="G1661">
            <v>5505</v>
          </cell>
          <cell r="H1661">
            <v>1</v>
          </cell>
          <cell r="I1661">
            <v>546.70441391123848</v>
          </cell>
          <cell r="J1661" t="str">
            <v>TONS</v>
          </cell>
        </row>
        <row r="1662">
          <cell r="A1662" t="str">
            <v>31013</v>
          </cell>
          <cell r="B1662" t="str">
            <v>31</v>
          </cell>
          <cell r="C1662" t="str">
            <v>013</v>
          </cell>
          <cell r="D1662" t="str">
            <v>Box Butte</v>
          </cell>
          <cell r="E1662" t="str">
            <v>County</v>
          </cell>
          <cell r="F1662" t="str">
            <v>NE</v>
          </cell>
          <cell r="G1662">
            <v>11308</v>
          </cell>
          <cell r="H1662">
            <v>0.24955783516094801</v>
          </cell>
          <cell r="I1662">
            <v>280.25428811217353</v>
          </cell>
          <cell r="J1662" t="str">
            <v>TONS</v>
          </cell>
        </row>
        <row r="1663">
          <cell r="A1663" t="str">
            <v>31015</v>
          </cell>
          <cell r="B1663" t="str">
            <v>31</v>
          </cell>
          <cell r="C1663" t="str">
            <v>015</v>
          </cell>
          <cell r="D1663" t="str">
            <v>Boyd</v>
          </cell>
          <cell r="E1663" t="str">
            <v>County</v>
          </cell>
          <cell r="F1663" t="str">
            <v>NE</v>
          </cell>
          <cell r="G1663">
            <v>2099</v>
          </cell>
          <cell r="H1663">
            <v>1</v>
          </cell>
          <cell r="I1663">
            <v>208.45278197996177</v>
          </cell>
          <cell r="J1663" t="str">
            <v>TONS</v>
          </cell>
        </row>
        <row r="1664">
          <cell r="A1664" t="str">
            <v>31017</v>
          </cell>
          <cell r="B1664" t="str">
            <v>31</v>
          </cell>
          <cell r="C1664" t="str">
            <v>017</v>
          </cell>
          <cell r="D1664" t="str">
            <v>Brown</v>
          </cell>
          <cell r="E1664" t="str">
            <v>County</v>
          </cell>
          <cell r="F1664" t="str">
            <v>NE</v>
          </cell>
          <cell r="G1664">
            <v>3145</v>
          </cell>
          <cell r="H1664">
            <v>1</v>
          </cell>
          <cell r="I1664">
            <v>312.331586149109</v>
          </cell>
          <cell r="J1664" t="str">
            <v>TONS</v>
          </cell>
        </row>
        <row r="1665">
          <cell r="A1665" t="str">
            <v>31019</v>
          </cell>
          <cell r="B1665" t="str">
            <v>31</v>
          </cell>
          <cell r="C1665" t="str">
            <v>019</v>
          </cell>
          <cell r="D1665" t="str">
            <v>Buffalo</v>
          </cell>
          <cell r="E1665" t="str">
            <v>County</v>
          </cell>
          <cell r="F1665" t="str">
            <v>NE</v>
          </cell>
          <cell r="G1665">
            <v>46102</v>
          </cell>
          <cell r="H1665">
            <v>0.32261073272309226</v>
          </cell>
          <cell r="I1665">
            <v>1477.0453675026067</v>
          </cell>
          <cell r="J1665" t="str">
            <v>TONS</v>
          </cell>
        </row>
        <row r="1666">
          <cell r="A1666" t="str">
            <v>31021</v>
          </cell>
          <cell r="B1666" t="str">
            <v>31</v>
          </cell>
          <cell r="C1666" t="str">
            <v>021</v>
          </cell>
          <cell r="D1666" t="str">
            <v>Burt</v>
          </cell>
          <cell r="E1666" t="str">
            <v>County</v>
          </cell>
          <cell r="F1666" t="str">
            <v>NE</v>
          </cell>
          <cell r="G1666">
            <v>6858</v>
          </cell>
          <cell r="H1666">
            <v>1</v>
          </cell>
          <cell r="I1666">
            <v>681.07154779351026</v>
          </cell>
          <cell r="J1666" t="str">
            <v>TONS</v>
          </cell>
        </row>
        <row r="1667">
          <cell r="A1667" t="str">
            <v>31023</v>
          </cell>
          <cell r="B1667" t="str">
            <v>31</v>
          </cell>
          <cell r="C1667" t="str">
            <v>023</v>
          </cell>
          <cell r="D1667" t="str">
            <v>Butler</v>
          </cell>
          <cell r="E1667" t="str">
            <v>County</v>
          </cell>
          <cell r="F1667" t="str">
            <v>NE</v>
          </cell>
          <cell r="G1667">
            <v>8395</v>
          </cell>
          <cell r="H1667">
            <v>0.65705777248362118</v>
          </cell>
          <cell r="I1667">
            <v>547.79682963385869</v>
          </cell>
          <cell r="J1667" t="str">
            <v>TONS</v>
          </cell>
        </row>
        <row r="1668">
          <cell r="A1668" t="str">
            <v>31025</v>
          </cell>
          <cell r="B1668" t="str">
            <v>31</v>
          </cell>
          <cell r="C1668" t="str">
            <v>025</v>
          </cell>
          <cell r="D1668" t="str">
            <v>Cass</v>
          </cell>
          <cell r="E1668" t="str">
            <v>County</v>
          </cell>
          <cell r="F1668" t="str">
            <v>NE</v>
          </cell>
          <cell r="G1668">
            <v>25241</v>
          </cell>
          <cell r="H1668">
            <v>0.72956697436710116</v>
          </cell>
          <cell r="I1668">
            <v>1828.8032301862775</v>
          </cell>
          <cell r="J1668" t="str">
            <v>TONS</v>
          </cell>
        </row>
        <row r="1669">
          <cell r="A1669" t="str">
            <v>31027</v>
          </cell>
          <cell r="B1669" t="str">
            <v>31</v>
          </cell>
          <cell r="C1669" t="str">
            <v>027</v>
          </cell>
          <cell r="D1669" t="str">
            <v>Cedar</v>
          </cell>
          <cell r="E1669" t="str">
            <v>County</v>
          </cell>
          <cell r="F1669" t="str">
            <v>NE</v>
          </cell>
          <cell r="G1669">
            <v>8852</v>
          </cell>
          <cell r="H1669">
            <v>1</v>
          </cell>
          <cell r="I1669">
            <v>879.09672514846216</v>
          </cell>
          <cell r="J1669" t="str">
            <v>TONS</v>
          </cell>
        </row>
        <row r="1670">
          <cell r="A1670" t="str">
            <v>31029</v>
          </cell>
          <cell r="B1670" t="str">
            <v>31</v>
          </cell>
          <cell r="C1670" t="str">
            <v>029</v>
          </cell>
          <cell r="D1670" t="str">
            <v>Chase</v>
          </cell>
          <cell r="E1670" t="str">
            <v>County</v>
          </cell>
          <cell r="F1670" t="str">
            <v>NE</v>
          </cell>
          <cell r="G1670">
            <v>3966</v>
          </cell>
          <cell r="H1670">
            <v>1</v>
          </cell>
          <cell r="I1670">
            <v>393.8655232646633</v>
          </cell>
          <cell r="J1670" t="str">
            <v>TONS</v>
          </cell>
        </row>
        <row r="1671">
          <cell r="A1671" t="str">
            <v>31031</v>
          </cell>
          <cell r="B1671" t="str">
            <v>31</v>
          </cell>
          <cell r="C1671" t="str">
            <v>031</v>
          </cell>
          <cell r="D1671" t="str">
            <v>Cherry</v>
          </cell>
          <cell r="E1671" t="str">
            <v>County</v>
          </cell>
          <cell r="F1671" t="str">
            <v>NE</v>
          </cell>
          <cell r="G1671">
            <v>5713</v>
          </cell>
          <cell r="H1671">
            <v>0.52511815158410646</v>
          </cell>
          <cell r="I1671">
            <v>297.93156071457139</v>
          </cell>
          <cell r="J1671" t="str">
            <v>TONS</v>
          </cell>
        </row>
        <row r="1672">
          <cell r="A1672" t="str">
            <v>31033</v>
          </cell>
          <cell r="B1672" t="str">
            <v>31</v>
          </cell>
          <cell r="C1672" t="str">
            <v>033</v>
          </cell>
          <cell r="D1672" t="str">
            <v>Cheyenne</v>
          </cell>
          <cell r="E1672" t="str">
            <v>County</v>
          </cell>
          <cell r="F1672" t="str">
            <v>NE</v>
          </cell>
          <cell r="G1672">
            <v>9998</v>
          </cell>
          <cell r="H1672">
            <v>0.36257251450290057</v>
          </cell>
          <cell r="I1672">
            <v>360.00063586344044</v>
          </cell>
          <cell r="J1672" t="str">
            <v>TONS</v>
          </cell>
        </row>
        <row r="1673">
          <cell r="A1673" t="str">
            <v>31035</v>
          </cell>
          <cell r="B1673" t="str">
            <v>31</v>
          </cell>
          <cell r="C1673" t="str">
            <v>035</v>
          </cell>
          <cell r="D1673" t="str">
            <v>Clay</v>
          </cell>
          <cell r="E1673" t="str">
            <v>County</v>
          </cell>
          <cell r="F1673" t="str">
            <v>NE</v>
          </cell>
          <cell r="G1673">
            <v>6542</v>
          </cell>
          <cell r="H1673">
            <v>1</v>
          </cell>
          <cell r="I1673">
            <v>649.68942339824196</v>
          </cell>
          <cell r="J1673" t="str">
            <v>TONS</v>
          </cell>
        </row>
        <row r="1674">
          <cell r="A1674" t="str">
            <v>31037</v>
          </cell>
          <cell r="B1674" t="str">
            <v>31</v>
          </cell>
          <cell r="C1674" t="str">
            <v>037</v>
          </cell>
          <cell r="D1674" t="str">
            <v>Colfax</v>
          </cell>
          <cell r="E1674" t="str">
            <v>County</v>
          </cell>
          <cell r="F1674" t="str">
            <v>NE</v>
          </cell>
          <cell r="G1674">
            <v>10515</v>
          </cell>
          <cell r="H1674">
            <v>0.40513552068473607</v>
          </cell>
          <cell r="I1674">
            <v>423.0628162146914</v>
          </cell>
          <cell r="J1674" t="str">
            <v>TONS</v>
          </cell>
        </row>
        <row r="1675">
          <cell r="A1675" t="str">
            <v>31039</v>
          </cell>
          <cell r="B1675" t="str">
            <v>31</v>
          </cell>
          <cell r="C1675" t="str">
            <v>039</v>
          </cell>
          <cell r="D1675" t="str">
            <v>Cuming</v>
          </cell>
          <cell r="E1675" t="str">
            <v>County</v>
          </cell>
          <cell r="F1675" t="str">
            <v>NE</v>
          </cell>
          <cell r="G1675">
            <v>9139</v>
          </cell>
          <cell r="H1675">
            <v>0.65204070467228359</v>
          </cell>
          <cell r="I1675">
            <v>591.79139009937705</v>
          </cell>
          <cell r="J1675" t="str">
            <v>TONS</v>
          </cell>
        </row>
        <row r="1676">
          <cell r="A1676" t="str">
            <v>31041</v>
          </cell>
          <cell r="B1676" t="str">
            <v>31</v>
          </cell>
          <cell r="C1676" t="str">
            <v>041</v>
          </cell>
          <cell r="D1676" t="str">
            <v>Custer</v>
          </cell>
          <cell r="E1676" t="str">
            <v>County</v>
          </cell>
          <cell r="F1676" t="str">
            <v>NE</v>
          </cell>
          <cell r="G1676">
            <v>10939</v>
          </cell>
          <cell r="H1676">
            <v>0.67666148642471891</v>
          </cell>
          <cell r="I1676">
            <v>735.09647080308594</v>
          </cell>
          <cell r="J1676" t="str">
            <v>TONS</v>
          </cell>
        </row>
        <row r="1677">
          <cell r="A1677" t="str">
            <v>31043</v>
          </cell>
          <cell r="B1677" t="str">
            <v>31</v>
          </cell>
          <cell r="C1677" t="str">
            <v>043</v>
          </cell>
          <cell r="D1677" t="str">
            <v>Dakota</v>
          </cell>
          <cell r="E1677" t="str">
            <v>County</v>
          </cell>
          <cell r="F1677" t="str">
            <v>NE</v>
          </cell>
          <cell r="G1677">
            <v>21006</v>
          </cell>
          <cell r="H1677">
            <v>0.21089212605922117</v>
          </cell>
          <cell r="I1677">
            <v>439.94560465518379</v>
          </cell>
          <cell r="J1677" t="str">
            <v>TONS</v>
          </cell>
        </row>
        <row r="1678">
          <cell r="A1678" t="str">
            <v>31045</v>
          </cell>
          <cell r="B1678" t="str">
            <v>31</v>
          </cell>
          <cell r="C1678" t="str">
            <v>045</v>
          </cell>
          <cell r="D1678" t="str">
            <v>Dawes</v>
          </cell>
          <cell r="E1678" t="str">
            <v>County</v>
          </cell>
          <cell r="F1678" t="str">
            <v>NE</v>
          </cell>
          <cell r="G1678">
            <v>9182</v>
          </cell>
          <cell r="H1678">
            <v>0.3993683293400131</v>
          </cell>
          <cell r="I1678">
            <v>364.17167771344447</v>
          </cell>
          <cell r="J1678" t="str">
            <v>TONS</v>
          </cell>
        </row>
        <row r="1679">
          <cell r="A1679" t="str">
            <v>31047</v>
          </cell>
          <cell r="B1679" t="str">
            <v>31</v>
          </cell>
          <cell r="C1679" t="str">
            <v>047</v>
          </cell>
          <cell r="D1679" t="str">
            <v>Dawson</v>
          </cell>
          <cell r="E1679" t="str">
            <v>County</v>
          </cell>
          <cell r="F1679" t="str">
            <v>NE</v>
          </cell>
          <cell r="G1679">
            <v>24326</v>
          </cell>
          <cell r="H1679">
            <v>0.26654608238099153</v>
          </cell>
          <cell r="I1679">
            <v>643.92941322442709</v>
          </cell>
          <cell r="J1679" t="str">
            <v>TONS</v>
          </cell>
        </row>
        <row r="1680">
          <cell r="A1680" t="str">
            <v>31049</v>
          </cell>
          <cell r="B1680" t="str">
            <v>31</v>
          </cell>
          <cell r="C1680" t="str">
            <v>049</v>
          </cell>
          <cell r="D1680" t="str">
            <v>Deuel</v>
          </cell>
          <cell r="E1680" t="str">
            <v>County</v>
          </cell>
          <cell r="F1680" t="str">
            <v>NE</v>
          </cell>
          <cell r="G1680">
            <v>1941</v>
          </cell>
          <cell r="H1680">
            <v>1</v>
          </cell>
          <cell r="I1680">
            <v>192.76171978232767</v>
          </cell>
          <cell r="J1680" t="str">
            <v>TONS</v>
          </cell>
        </row>
        <row r="1681">
          <cell r="A1681" t="str">
            <v>31051</v>
          </cell>
          <cell r="B1681" t="str">
            <v>31</v>
          </cell>
          <cell r="C1681" t="str">
            <v>051</v>
          </cell>
          <cell r="D1681" t="str">
            <v>Dixon</v>
          </cell>
          <cell r="E1681" t="str">
            <v>County</v>
          </cell>
          <cell r="F1681" t="str">
            <v>NE</v>
          </cell>
          <cell r="G1681">
            <v>6000</v>
          </cell>
          <cell r="H1681">
            <v>1</v>
          </cell>
          <cell r="I1681">
            <v>595.86312142914278</v>
          </cell>
          <cell r="J1681" t="str">
            <v>TONS</v>
          </cell>
        </row>
        <row r="1682">
          <cell r="A1682" t="str">
            <v>31053</v>
          </cell>
          <cell r="B1682" t="str">
            <v>31</v>
          </cell>
          <cell r="C1682" t="str">
            <v>053</v>
          </cell>
          <cell r="D1682" t="str">
            <v>Dodge</v>
          </cell>
          <cell r="E1682" t="str">
            <v>County</v>
          </cell>
          <cell r="F1682" t="str">
            <v>NE</v>
          </cell>
          <cell r="G1682">
            <v>36691</v>
          </cell>
          <cell r="H1682">
            <v>0.25128778174484206</v>
          </cell>
          <cell r="I1682">
            <v>915.64299659611618</v>
          </cell>
          <cell r="J1682" t="str">
            <v>TONS</v>
          </cell>
        </row>
        <row r="1683">
          <cell r="A1683" t="str">
            <v>31055</v>
          </cell>
          <cell r="B1683" t="str">
            <v>31</v>
          </cell>
          <cell r="C1683" t="str">
            <v>055</v>
          </cell>
          <cell r="D1683" t="str">
            <v>Douglas</v>
          </cell>
          <cell r="E1683" t="str">
            <v>County</v>
          </cell>
          <cell r="F1683" t="str">
            <v>NE</v>
          </cell>
          <cell r="G1683">
            <v>517110</v>
          </cell>
          <cell r="H1683">
            <v>2.170524646593568E-2</v>
          </cell>
          <cell r="I1683">
            <v>0</v>
          </cell>
          <cell r="J1683" t="str">
            <v>TONS</v>
          </cell>
        </row>
        <row r="1684">
          <cell r="A1684" t="str">
            <v>31057</v>
          </cell>
          <cell r="B1684" t="str">
            <v>31</v>
          </cell>
          <cell r="C1684" t="str">
            <v>057</v>
          </cell>
          <cell r="D1684" t="str">
            <v>Dundy</v>
          </cell>
          <cell r="E1684" t="str">
            <v>County</v>
          </cell>
          <cell r="F1684" t="str">
            <v>NE</v>
          </cell>
          <cell r="G1684">
            <v>2008</v>
          </cell>
          <cell r="H1684">
            <v>1</v>
          </cell>
          <cell r="I1684">
            <v>199.41552463828643</v>
          </cell>
          <cell r="J1684" t="str">
            <v>TONS</v>
          </cell>
        </row>
        <row r="1685">
          <cell r="A1685" t="str">
            <v>31059</v>
          </cell>
          <cell r="B1685" t="str">
            <v>31</v>
          </cell>
          <cell r="C1685" t="str">
            <v>059</v>
          </cell>
          <cell r="D1685" t="str">
            <v>Fillmore</v>
          </cell>
          <cell r="E1685" t="str">
            <v>County</v>
          </cell>
          <cell r="F1685" t="str">
            <v>NE</v>
          </cell>
          <cell r="G1685">
            <v>5890</v>
          </cell>
          <cell r="H1685">
            <v>1</v>
          </cell>
          <cell r="I1685">
            <v>584.93896420294175</v>
          </cell>
          <cell r="J1685" t="str">
            <v>TONS</v>
          </cell>
        </row>
        <row r="1686">
          <cell r="A1686" t="str">
            <v>31061</v>
          </cell>
          <cell r="B1686" t="str">
            <v>31</v>
          </cell>
          <cell r="C1686" t="str">
            <v>061</v>
          </cell>
          <cell r="D1686" t="str">
            <v>Franklin</v>
          </cell>
          <cell r="E1686" t="str">
            <v>County</v>
          </cell>
          <cell r="F1686" t="str">
            <v>NE</v>
          </cell>
          <cell r="G1686">
            <v>3225</v>
          </cell>
          <cell r="H1686">
            <v>1</v>
          </cell>
          <cell r="I1686">
            <v>320.27642776816424</v>
          </cell>
          <cell r="J1686" t="str">
            <v>TONS</v>
          </cell>
        </row>
        <row r="1687">
          <cell r="A1687" t="str">
            <v>31063</v>
          </cell>
          <cell r="B1687" t="str">
            <v>31</v>
          </cell>
          <cell r="C1687" t="str">
            <v>063</v>
          </cell>
          <cell r="D1687" t="str">
            <v>Frontier</v>
          </cell>
          <cell r="E1687" t="str">
            <v>County</v>
          </cell>
          <cell r="F1687" t="str">
            <v>NE</v>
          </cell>
          <cell r="G1687">
            <v>2756</v>
          </cell>
          <cell r="H1687">
            <v>1</v>
          </cell>
          <cell r="I1687">
            <v>273.69979377645291</v>
          </cell>
          <cell r="J1687" t="str">
            <v>TONS</v>
          </cell>
        </row>
        <row r="1688">
          <cell r="A1688" t="str">
            <v>31065</v>
          </cell>
          <cell r="B1688" t="str">
            <v>31</v>
          </cell>
          <cell r="C1688" t="str">
            <v>065</v>
          </cell>
          <cell r="D1688" t="str">
            <v>Furnas</v>
          </cell>
          <cell r="E1688" t="str">
            <v>County</v>
          </cell>
          <cell r="F1688" t="str">
            <v>NE</v>
          </cell>
          <cell r="G1688">
            <v>4959</v>
          </cell>
          <cell r="H1688">
            <v>1</v>
          </cell>
          <cell r="I1688">
            <v>492.48086986118648</v>
          </cell>
          <cell r="J1688" t="str">
            <v>TONS</v>
          </cell>
        </row>
        <row r="1689">
          <cell r="A1689" t="str">
            <v>31067</v>
          </cell>
          <cell r="B1689" t="str">
            <v>31</v>
          </cell>
          <cell r="C1689" t="str">
            <v>067</v>
          </cell>
          <cell r="D1689" t="str">
            <v>Gage</v>
          </cell>
          <cell r="E1689" t="str">
            <v>County</v>
          </cell>
          <cell r="F1689" t="str">
            <v>NE</v>
          </cell>
          <cell r="G1689">
            <v>22311</v>
          </cell>
          <cell r="H1689">
            <v>0.44399623504101116</v>
          </cell>
          <cell r="I1689">
            <v>983.77001347951477</v>
          </cell>
          <cell r="J1689" t="str">
            <v>TONS</v>
          </cell>
        </row>
        <row r="1690">
          <cell r="A1690" t="str">
            <v>31069</v>
          </cell>
          <cell r="B1690" t="str">
            <v>31</v>
          </cell>
          <cell r="C1690" t="str">
            <v>069</v>
          </cell>
          <cell r="D1690" t="str">
            <v>Garden</v>
          </cell>
          <cell r="E1690" t="str">
            <v>County</v>
          </cell>
          <cell r="F1690" t="str">
            <v>NE</v>
          </cell>
          <cell r="G1690">
            <v>2057</v>
          </cell>
          <cell r="H1690">
            <v>1</v>
          </cell>
          <cell r="I1690">
            <v>204.28174012995777</v>
          </cell>
          <cell r="J1690" t="str">
            <v>TONS</v>
          </cell>
        </row>
        <row r="1691">
          <cell r="A1691" t="str">
            <v>31071</v>
          </cell>
          <cell r="B1691" t="str">
            <v>31</v>
          </cell>
          <cell r="C1691" t="str">
            <v>071</v>
          </cell>
          <cell r="D1691" t="str">
            <v>Garfield</v>
          </cell>
          <cell r="E1691" t="str">
            <v>County</v>
          </cell>
          <cell r="F1691" t="str">
            <v>NE</v>
          </cell>
          <cell r="G1691">
            <v>2049</v>
          </cell>
          <cell r="H1691">
            <v>1</v>
          </cell>
          <cell r="I1691">
            <v>203.48725596805227</v>
          </cell>
          <cell r="J1691" t="str">
            <v>TONS</v>
          </cell>
        </row>
        <row r="1692">
          <cell r="A1692" t="str">
            <v>31073</v>
          </cell>
          <cell r="B1692" t="str">
            <v>31</v>
          </cell>
          <cell r="C1692" t="str">
            <v>073</v>
          </cell>
          <cell r="D1692" t="str">
            <v>Gosper</v>
          </cell>
          <cell r="E1692" t="str">
            <v>County</v>
          </cell>
          <cell r="F1692" t="str">
            <v>NE</v>
          </cell>
          <cell r="G1692">
            <v>2044</v>
          </cell>
          <cell r="H1692">
            <v>1</v>
          </cell>
          <cell r="I1692">
            <v>202.99070336686134</v>
          </cell>
          <cell r="J1692" t="str">
            <v>TONS</v>
          </cell>
        </row>
        <row r="1693">
          <cell r="A1693" t="str">
            <v>31075</v>
          </cell>
          <cell r="B1693" t="str">
            <v>31</v>
          </cell>
          <cell r="C1693" t="str">
            <v>075</v>
          </cell>
          <cell r="D1693" t="str">
            <v>Grant</v>
          </cell>
          <cell r="E1693" t="str">
            <v>County</v>
          </cell>
          <cell r="F1693" t="str">
            <v>NE</v>
          </cell>
          <cell r="G1693">
            <v>614</v>
          </cell>
          <cell r="H1693">
            <v>1</v>
          </cell>
          <cell r="I1693">
            <v>60.976659426248936</v>
          </cell>
          <cell r="J1693" t="str">
            <v>TONS</v>
          </cell>
        </row>
        <row r="1694">
          <cell r="A1694" t="str">
            <v>31077</v>
          </cell>
          <cell r="B1694" t="str">
            <v>31</v>
          </cell>
          <cell r="C1694" t="str">
            <v>077</v>
          </cell>
          <cell r="D1694" t="str">
            <v>Greeley</v>
          </cell>
          <cell r="E1694" t="str">
            <v>County</v>
          </cell>
          <cell r="F1694" t="str">
            <v>NE</v>
          </cell>
          <cell r="G1694">
            <v>2538</v>
          </cell>
          <cell r="H1694">
            <v>1</v>
          </cell>
          <cell r="I1694">
            <v>252.0501003645274</v>
          </cell>
          <cell r="J1694" t="str">
            <v>TONS</v>
          </cell>
        </row>
        <row r="1695">
          <cell r="A1695" t="str">
            <v>31079</v>
          </cell>
          <cell r="B1695" t="str">
            <v>31</v>
          </cell>
          <cell r="C1695" t="str">
            <v>079</v>
          </cell>
          <cell r="D1695" t="str">
            <v>Hall</v>
          </cell>
          <cell r="E1695" t="str">
            <v>County</v>
          </cell>
          <cell r="F1695" t="str">
            <v>NE</v>
          </cell>
          <cell r="G1695">
            <v>58607</v>
          </cell>
          <cell r="H1695">
            <v>0.14624532905625609</v>
          </cell>
          <cell r="I1695">
            <v>0</v>
          </cell>
          <cell r="J1695" t="str">
            <v>TONS</v>
          </cell>
        </row>
        <row r="1696">
          <cell r="A1696" t="str">
            <v>31081</v>
          </cell>
          <cell r="B1696" t="str">
            <v>31</v>
          </cell>
          <cell r="C1696" t="str">
            <v>081</v>
          </cell>
          <cell r="D1696" t="str">
            <v>Hamilton</v>
          </cell>
          <cell r="E1696" t="str">
            <v>County</v>
          </cell>
          <cell r="F1696" t="str">
            <v>NE</v>
          </cell>
          <cell r="G1696">
            <v>9124</v>
          </cell>
          <cell r="H1696">
            <v>0.51052170100832972</v>
          </cell>
          <cell r="I1696">
            <v>462.58840326949121</v>
          </cell>
          <cell r="J1696" t="str">
            <v>TONS</v>
          </cell>
        </row>
        <row r="1697">
          <cell r="A1697" t="str">
            <v>31083</v>
          </cell>
          <cell r="B1697" t="str">
            <v>31</v>
          </cell>
          <cell r="C1697" t="str">
            <v>083</v>
          </cell>
          <cell r="D1697" t="str">
            <v>Harlan</v>
          </cell>
          <cell r="E1697" t="str">
            <v>County</v>
          </cell>
          <cell r="F1697" t="str">
            <v>NE</v>
          </cell>
          <cell r="G1697">
            <v>3423</v>
          </cell>
          <cell r="H1697">
            <v>1</v>
          </cell>
          <cell r="I1697">
            <v>339.93991077532598</v>
          </cell>
          <cell r="J1697" t="str">
            <v>TONS</v>
          </cell>
        </row>
        <row r="1698">
          <cell r="A1698" t="str">
            <v>31085</v>
          </cell>
          <cell r="B1698" t="str">
            <v>31</v>
          </cell>
          <cell r="C1698" t="str">
            <v>085</v>
          </cell>
          <cell r="D1698" t="str">
            <v>Hayes</v>
          </cell>
          <cell r="E1698" t="str">
            <v>County</v>
          </cell>
          <cell r="F1698" t="str">
            <v>NE</v>
          </cell>
          <cell r="G1698">
            <v>967</v>
          </cell>
          <cell r="H1698">
            <v>1</v>
          </cell>
          <cell r="I1698">
            <v>96.033273070330196</v>
          </cell>
          <cell r="J1698" t="str">
            <v>TONS</v>
          </cell>
        </row>
        <row r="1699">
          <cell r="A1699" t="str">
            <v>31087</v>
          </cell>
          <cell r="B1699" t="str">
            <v>31</v>
          </cell>
          <cell r="C1699" t="str">
            <v>087</v>
          </cell>
          <cell r="D1699" t="str">
            <v>Hitchcock</v>
          </cell>
          <cell r="E1699" t="str">
            <v>County</v>
          </cell>
          <cell r="F1699" t="str">
            <v>NE</v>
          </cell>
          <cell r="G1699">
            <v>2908</v>
          </cell>
          <cell r="H1699">
            <v>1</v>
          </cell>
          <cell r="I1699">
            <v>288.79499285265786</v>
          </cell>
          <cell r="J1699" t="str">
            <v>TONS</v>
          </cell>
        </row>
        <row r="1700">
          <cell r="A1700" t="str">
            <v>31089</v>
          </cell>
          <cell r="B1700" t="str">
            <v>31</v>
          </cell>
          <cell r="C1700" t="str">
            <v>089</v>
          </cell>
          <cell r="D1700" t="str">
            <v>Holt</v>
          </cell>
          <cell r="E1700" t="str">
            <v>County</v>
          </cell>
          <cell r="F1700" t="str">
            <v>NE</v>
          </cell>
          <cell r="G1700">
            <v>10435</v>
          </cell>
          <cell r="H1700">
            <v>0.64714901772879729</v>
          </cell>
          <cell r="I1700">
            <v>670.64394316850019</v>
          </cell>
          <cell r="J1700" t="str">
            <v>TONS</v>
          </cell>
        </row>
        <row r="1701">
          <cell r="A1701" t="str">
            <v>31091</v>
          </cell>
          <cell r="B1701" t="str">
            <v>31</v>
          </cell>
          <cell r="C1701" t="str">
            <v>091</v>
          </cell>
          <cell r="D1701" t="str">
            <v>Hooker</v>
          </cell>
          <cell r="E1701" t="str">
            <v>County</v>
          </cell>
          <cell r="F1701" t="str">
            <v>NE</v>
          </cell>
          <cell r="G1701">
            <v>736</v>
          </cell>
          <cell r="H1701">
            <v>1</v>
          </cell>
          <cell r="I1701">
            <v>73.092542895308185</v>
          </cell>
          <cell r="J1701" t="str">
            <v>TONS</v>
          </cell>
        </row>
        <row r="1702">
          <cell r="A1702" t="str">
            <v>31093</v>
          </cell>
          <cell r="B1702" t="str">
            <v>31</v>
          </cell>
          <cell r="C1702" t="str">
            <v>093</v>
          </cell>
          <cell r="D1702" t="str">
            <v>Howard</v>
          </cell>
          <cell r="E1702" t="str">
            <v>County</v>
          </cell>
          <cell r="F1702" t="str">
            <v>NE</v>
          </cell>
          <cell r="G1702">
            <v>6274</v>
          </cell>
          <cell r="H1702">
            <v>1</v>
          </cell>
          <cell r="I1702">
            <v>623.07420397440694</v>
          </cell>
          <cell r="J1702" t="str">
            <v>TONS</v>
          </cell>
        </row>
        <row r="1703">
          <cell r="A1703" t="str">
            <v>31095</v>
          </cell>
          <cell r="B1703" t="str">
            <v>31</v>
          </cell>
          <cell r="C1703" t="str">
            <v>095</v>
          </cell>
          <cell r="D1703" t="str">
            <v>Jefferson</v>
          </cell>
          <cell r="E1703" t="str">
            <v>County</v>
          </cell>
          <cell r="F1703" t="str">
            <v>NE</v>
          </cell>
          <cell r="G1703">
            <v>7547</v>
          </cell>
          <cell r="H1703">
            <v>0.48164833708758448</v>
          </cell>
          <cell r="I1703">
            <v>360.99374106582229</v>
          </cell>
          <cell r="J1703" t="str">
            <v>TONS</v>
          </cell>
        </row>
        <row r="1704">
          <cell r="A1704" t="str">
            <v>31097</v>
          </cell>
          <cell r="B1704" t="str">
            <v>31</v>
          </cell>
          <cell r="C1704" t="str">
            <v>097</v>
          </cell>
          <cell r="D1704" t="str">
            <v>Johnson</v>
          </cell>
          <cell r="E1704" t="str">
            <v>County</v>
          </cell>
          <cell r="F1704" t="str">
            <v>NE</v>
          </cell>
          <cell r="G1704">
            <v>5217</v>
          </cell>
          <cell r="H1704">
            <v>1</v>
          </cell>
          <cell r="I1704">
            <v>518.10298408263964</v>
          </cell>
          <cell r="J1704" t="str">
            <v>TONS</v>
          </cell>
        </row>
        <row r="1705">
          <cell r="A1705" t="str">
            <v>31099</v>
          </cell>
          <cell r="B1705" t="str">
            <v>31</v>
          </cell>
          <cell r="C1705" t="str">
            <v>099</v>
          </cell>
          <cell r="D1705" t="str">
            <v>Kearney</v>
          </cell>
          <cell r="E1705" t="str">
            <v>County</v>
          </cell>
          <cell r="F1705" t="str">
            <v>NE</v>
          </cell>
          <cell r="G1705">
            <v>6489</v>
          </cell>
          <cell r="H1705">
            <v>0.54553860379103103</v>
          </cell>
          <cell r="I1705">
            <v>351.5592416431943</v>
          </cell>
          <cell r="J1705" t="str">
            <v>TONS</v>
          </cell>
        </row>
        <row r="1706">
          <cell r="A1706" t="str">
            <v>31101</v>
          </cell>
          <cell r="B1706" t="str">
            <v>31</v>
          </cell>
          <cell r="C1706" t="str">
            <v>101</v>
          </cell>
          <cell r="D1706" t="str">
            <v>Keith</v>
          </cell>
          <cell r="E1706" t="str">
            <v>County</v>
          </cell>
          <cell r="F1706" t="str">
            <v>NE</v>
          </cell>
          <cell r="G1706">
            <v>8368</v>
          </cell>
          <cell r="H1706">
            <v>0.4713193116634799</v>
          </cell>
          <cell r="I1706">
            <v>391.68069181942326</v>
          </cell>
          <cell r="J1706" t="str">
            <v>TONS</v>
          </cell>
        </row>
        <row r="1707">
          <cell r="A1707" t="str">
            <v>31103</v>
          </cell>
          <cell r="B1707" t="str">
            <v>31</v>
          </cell>
          <cell r="C1707" t="str">
            <v>103</v>
          </cell>
          <cell r="D1707" t="str">
            <v>Keya Paha</v>
          </cell>
          <cell r="E1707" t="str">
            <v>County</v>
          </cell>
          <cell r="F1707" t="str">
            <v>NE</v>
          </cell>
          <cell r="G1707">
            <v>824</v>
          </cell>
          <cell r="H1707">
            <v>1</v>
          </cell>
          <cell r="I1707">
            <v>81.831868676268954</v>
          </cell>
          <cell r="J1707" t="str">
            <v>TONS</v>
          </cell>
        </row>
        <row r="1708">
          <cell r="A1708" t="str">
            <v>31105</v>
          </cell>
          <cell r="B1708" t="str">
            <v>31</v>
          </cell>
          <cell r="C1708" t="str">
            <v>105</v>
          </cell>
          <cell r="D1708" t="str">
            <v>Kimball</v>
          </cell>
          <cell r="E1708" t="str">
            <v>County</v>
          </cell>
          <cell r="F1708" t="str">
            <v>NE</v>
          </cell>
          <cell r="G1708">
            <v>3821</v>
          </cell>
          <cell r="H1708">
            <v>1</v>
          </cell>
          <cell r="I1708">
            <v>379.4654978301258</v>
          </cell>
          <cell r="J1708" t="str">
            <v>TONS</v>
          </cell>
        </row>
        <row r="1709">
          <cell r="A1709" t="str">
            <v>31107</v>
          </cell>
          <cell r="B1709" t="str">
            <v>31</v>
          </cell>
          <cell r="C1709" t="str">
            <v>107</v>
          </cell>
          <cell r="D1709" t="str">
            <v>Knox</v>
          </cell>
          <cell r="E1709" t="str">
            <v>County</v>
          </cell>
          <cell r="F1709" t="str">
            <v>NE</v>
          </cell>
          <cell r="G1709">
            <v>8701</v>
          </cell>
          <cell r="H1709">
            <v>1</v>
          </cell>
          <cell r="I1709">
            <v>864.1008365924954</v>
          </cell>
          <cell r="J1709" t="str">
            <v>TONS</v>
          </cell>
        </row>
        <row r="1710">
          <cell r="A1710" t="str">
            <v>31109</v>
          </cell>
          <cell r="B1710" t="str">
            <v>31</v>
          </cell>
          <cell r="C1710" t="str">
            <v>109</v>
          </cell>
          <cell r="D1710" t="str">
            <v>Lancaster</v>
          </cell>
          <cell r="E1710" t="str">
            <v>County</v>
          </cell>
          <cell r="F1710" t="str">
            <v>NE</v>
          </cell>
          <cell r="G1710">
            <v>285407</v>
          </cell>
          <cell r="H1710">
            <v>8.2531262372681824E-2</v>
          </cell>
          <cell r="I1710">
            <v>0</v>
          </cell>
          <cell r="J1710" t="str">
            <v>TONS</v>
          </cell>
        </row>
        <row r="1711">
          <cell r="A1711" t="str">
            <v>31111</v>
          </cell>
          <cell r="B1711" t="str">
            <v>31</v>
          </cell>
          <cell r="C1711" t="str">
            <v>111</v>
          </cell>
          <cell r="D1711" t="str">
            <v>Lincoln</v>
          </cell>
          <cell r="E1711" t="str">
            <v>County</v>
          </cell>
          <cell r="F1711" t="str">
            <v>NE</v>
          </cell>
          <cell r="G1711">
            <v>36288</v>
          </cell>
          <cell r="H1711">
            <v>0.30519731040564374</v>
          </cell>
          <cell r="I1711">
            <v>1099.8640116379595</v>
          </cell>
          <cell r="J1711" t="str">
            <v>TONS</v>
          </cell>
        </row>
        <row r="1712">
          <cell r="A1712" t="str">
            <v>31113</v>
          </cell>
          <cell r="B1712" t="str">
            <v>31</v>
          </cell>
          <cell r="C1712" t="str">
            <v>113</v>
          </cell>
          <cell r="D1712" t="str">
            <v>Logan</v>
          </cell>
          <cell r="E1712" t="str">
            <v>County</v>
          </cell>
          <cell r="F1712" t="str">
            <v>NE</v>
          </cell>
          <cell r="G1712">
            <v>763</v>
          </cell>
          <cell r="H1712">
            <v>1</v>
          </cell>
          <cell r="I1712">
            <v>75.773926941739319</v>
          </cell>
          <cell r="J1712" t="str">
            <v>TONS</v>
          </cell>
        </row>
        <row r="1713">
          <cell r="A1713" t="str">
            <v>31115</v>
          </cell>
          <cell r="B1713" t="str">
            <v>31</v>
          </cell>
          <cell r="C1713" t="str">
            <v>115</v>
          </cell>
          <cell r="D1713" t="str">
            <v>Loup</v>
          </cell>
          <cell r="E1713" t="str">
            <v>County</v>
          </cell>
          <cell r="F1713" t="str">
            <v>NE</v>
          </cell>
          <cell r="G1713">
            <v>632</v>
          </cell>
          <cell r="H1713">
            <v>1</v>
          </cell>
          <cell r="I1713">
            <v>62.764248790536371</v>
          </cell>
          <cell r="J1713" t="str">
            <v>TONS</v>
          </cell>
        </row>
        <row r="1714">
          <cell r="A1714" t="str">
            <v>31117</v>
          </cell>
          <cell r="B1714" t="str">
            <v>31</v>
          </cell>
          <cell r="C1714" t="str">
            <v>117</v>
          </cell>
          <cell r="D1714" t="str">
            <v>McPherson</v>
          </cell>
          <cell r="E1714" t="str">
            <v>County</v>
          </cell>
          <cell r="F1714" t="str">
            <v>NE</v>
          </cell>
          <cell r="G1714">
            <v>539</v>
          </cell>
          <cell r="H1714">
            <v>1</v>
          </cell>
          <cell r="I1714">
            <v>53.528370408384653</v>
          </cell>
          <cell r="J1714" t="str">
            <v>TONS</v>
          </cell>
        </row>
        <row r="1715">
          <cell r="A1715" t="str">
            <v>31119</v>
          </cell>
          <cell r="B1715" t="str">
            <v>31</v>
          </cell>
          <cell r="C1715" t="str">
            <v>119</v>
          </cell>
          <cell r="D1715" t="str">
            <v>Madison</v>
          </cell>
          <cell r="E1715" t="str">
            <v>County</v>
          </cell>
          <cell r="F1715" t="str">
            <v>NE</v>
          </cell>
          <cell r="G1715">
            <v>34876</v>
          </cell>
          <cell r="H1715">
            <v>0.27904576212868448</v>
          </cell>
          <cell r="I1715">
            <v>966.4899829580695</v>
          </cell>
          <cell r="J1715" t="str">
            <v>TONS</v>
          </cell>
        </row>
        <row r="1716">
          <cell r="A1716" t="str">
            <v>31121</v>
          </cell>
          <cell r="B1716" t="str">
            <v>31</v>
          </cell>
          <cell r="C1716" t="str">
            <v>121</v>
          </cell>
          <cell r="D1716" t="str">
            <v>Merrick</v>
          </cell>
          <cell r="E1716" t="str">
            <v>County</v>
          </cell>
          <cell r="F1716" t="str">
            <v>NE</v>
          </cell>
          <cell r="G1716">
            <v>7845</v>
          </cell>
          <cell r="H1716">
            <v>0.58891013384321222</v>
          </cell>
          <cell r="I1716">
            <v>458.81460350043994</v>
          </cell>
          <cell r="J1716" t="str">
            <v>TONS</v>
          </cell>
        </row>
        <row r="1717">
          <cell r="A1717" t="str">
            <v>31123</v>
          </cell>
          <cell r="B1717" t="str">
            <v>31</v>
          </cell>
          <cell r="C1717" t="str">
            <v>123</v>
          </cell>
          <cell r="D1717" t="str">
            <v>Morrill</v>
          </cell>
          <cell r="E1717" t="str">
            <v>County</v>
          </cell>
          <cell r="F1717" t="str">
            <v>NE</v>
          </cell>
          <cell r="G1717">
            <v>5042</v>
          </cell>
          <cell r="H1717">
            <v>1</v>
          </cell>
          <cell r="I1717">
            <v>500.72364304095635</v>
          </cell>
          <cell r="J1717" t="str">
            <v>TONS</v>
          </cell>
        </row>
        <row r="1718">
          <cell r="A1718" t="str">
            <v>31125</v>
          </cell>
          <cell r="B1718" t="str">
            <v>31</v>
          </cell>
          <cell r="C1718" t="str">
            <v>125</v>
          </cell>
          <cell r="D1718" t="str">
            <v>Nance</v>
          </cell>
          <cell r="E1718" t="str">
            <v>County</v>
          </cell>
          <cell r="F1718" t="str">
            <v>NE</v>
          </cell>
          <cell r="G1718">
            <v>3735</v>
          </cell>
          <cell r="H1718">
            <v>1</v>
          </cell>
          <cell r="I1718">
            <v>370.92479308964135</v>
          </cell>
          <cell r="J1718" t="str">
            <v>TONS</v>
          </cell>
        </row>
        <row r="1719">
          <cell r="A1719" t="str">
            <v>31127</v>
          </cell>
          <cell r="B1719" t="str">
            <v>31</v>
          </cell>
          <cell r="C1719" t="str">
            <v>127</v>
          </cell>
          <cell r="D1719" t="str">
            <v>Nemaha</v>
          </cell>
          <cell r="E1719" t="str">
            <v>County</v>
          </cell>
          <cell r="F1719" t="str">
            <v>NE</v>
          </cell>
          <cell r="G1719">
            <v>7248</v>
          </cell>
          <cell r="H1719">
            <v>0.52069536423841056</v>
          </cell>
          <cell r="I1719">
            <v>374.79790337893081</v>
          </cell>
          <cell r="J1719" t="str">
            <v>TONS</v>
          </cell>
        </row>
        <row r="1720">
          <cell r="A1720" t="str">
            <v>31129</v>
          </cell>
          <cell r="B1720" t="str">
            <v>31</v>
          </cell>
          <cell r="C1720" t="str">
            <v>129</v>
          </cell>
          <cell r="D1720" t="str">
            <v>Nuckolls</v>
          </cell>
          <cell r="E1720" t="str">
            <v>County</v>
          </cell>
          <cell r="F1720" t="str">
            <v>NE</v>
          </cell>
          <cell r="G1720">
            <v>4500</v>
          </cell>
          <cell r="H1720">
            <v>1</v>
          </cell>
          <cell r="I1720">
            <v>446.89734107185711</v>
          </cell>
          <cell r="J1720" t="str">
            <v>TONS</v>
          </cell>
        </row>
        <row r="1721">
          <cell r="A1721" t="str">
            <v>31131</v>
          </cell>
          <cell r="B1721" t="str">
            <v>31</v>
          </cell>
          <cell r="C1721" t="str">
            <v>131</v>
          </cell>
          <cell r="D1721" t="str">
            <v>Otoe</v>
          </cell>
          <cell r="E1721" t="str">
            <v>County</v>
          </cell>
          <cell r="F1721" t="str">
            <v>NE</v>
          </cell>
          <cell r="G1721">
            <v>15740</v>
          </cell>
          <cell r="H1721">
            <v>0.55108005082592126</v>
          </cell>
          <cell r="I1721">
            <v>861.41945254606412</v>
          </cell>
          <cell r="J1721" t="str">
            <v>TONS</v>
          </cell>
        </row>
        <row r="1722">
          <cell r="A1722" t="str">
            <v>31133</v>
          </cell>
          <cell r="B1722" t="str">
            <v>31</v>
          </cell>
          <cell r="C1722" t="str">
            <v>133</v>
          </cell>
          <cell r="D1722" t="str">
            <v>Pawnee</v>
          </cell>
          <cell r="E1722" t="str">
            <v>County</v>
          </cell>
          <cell r="F1722" t="str">
            <v>NE</v>
          </cell>
          <cell r="G1722">
            <v>2773</v>
          </cell>
          <cell r="H1722">
            <v>1</v>
          </cell>
          <cell r="I1722">
            <v>275.38807262050216</v>
          </cell>
          <cell r="J1722" t="str">
            <v>TONS</v>
          </cell>
        </row>
        <row r="1723">
          <cell r="A1723" t="str">
            <v>31135</v>
          </cell>
          <cell r="B1723" t="str">
            <v>31</v>
          </cell>
          <cell r="C1723" t="str">
            <v>135</v>
          </cell>
          <cell r="D1723" t="str">
            <v>Perkins</v>
          </cell>
          <cell r="E1723" t="str">
            <v>County</v>
          </cell>
          <cell r="F1723" t="str">
            <v>NE</v>
          </cell>
          <cell r="G1723">
            <v>2970</v>
          </cell>
          <cell r="H1723">
            <v>1</v>
          </cell>
          <cell r="I1723">
            <v>294.95224510742565</v>
          </cell>
          <cell r="J1723" t="str">
            <v>TONS</v>
          </cell>
        </row>
        <row r="1724">
          <cell r="A1724" t="str">
            <v>31137</v>
          </cell>
          <cell r="B1724" t="str">
            <v>31</v>
          </cell>
          <cell r="C1724" t="str">
            <v>137</v>
          </cell>
          <cell r="D1724" t="str">
            <v>Phelps</v>
          </cell>
          <cell r="E1724" t="str">
            <v>County</v>
          </cell>
          <cell r="F1724" t="str">
            <v>NE</v>
          </cell>
          <cell r="G1724">
            <v>9188</v>
          </cell>
          <cell r="H1724">
            <v>0.41880713974749673</v>
          </cell>
          <cell r="I1724">
            <v>382.14688187655685</v>
          </cell>
          <cell r="J1724" t="str">
            <v>TONS</v>
          </cell>
        </row>
        <row r="1725">
          <cell r="A1725" t="str">
            <v>31139</v>
          </cell>
          <cell r="B1725" t="str">
            <v>31</v>
          </cell>
          <cell r="C1725" t="str">
            <v>139</v>
          </cell>
          <cell r="D1725" t="str">
            <v>Pierce</v>
          </cell>
          <cell r="E1725" t="str">
            <v>County</v>
          </cell>
          <cell r="F1725" t="str">
            <v>NE</v>
          </cell>
          <cell r="G1725">
            <v>7266</v>
          </cell>
          <cell r="H1725">
            <v>1</v>
          </cell>
          <cell r="I1725">
            <v>721.59024005069193</v>
          </cell>
          <cell r="J1725" t="str">
            <v>TONS</v>
          </cell>
        </row>
        <row r="1726">
          <cell r="A1726" t="str">
            <v>31141</v>
          </cell>
          <cell r="B1726" t="str">
            <v>31</v>
          </cell>
          <cell r="C1726" t="str">
            <v>141</v>
          </cell>
          <cell r="D1726" t="str">
            <v>Platte</v>
          </cell>
          <cell r="E1726" t="str">
            <v>County</v>
          </cell>
          <cell r="F1726" t="str">
            <v>NE</v>
          </cell>
          <cell r="G1726">
            <v>32237</v>
          </cell>
          <cell r="H1726">
            <v>0.31426621583894282</v>
          </cell>
          <cell r="I1726">
            <v>1006.1148805331076</v>
          </cell>
          <cell r="J1726" t="str">
            <v>TONS</v>
          </cell>
        </row>
        <row r="1727">
          <cell r="A1727" t="str">
            <v>31143</v>
          </cell>
          <cell r="B1727" t="str">
            <v>31</v>
          </cell>
          <cell r="C1727" t="str">
            <v>143</v>
          </cell>
          <cell r="D1727" t="str">
            <v>Polk</v>
          </cell>
          <cell r="E1727" t="str">
            <v>County</v>
          </cell>
          <cell r="F1727" t="str">
            <v>NE</v>
          </cell>
          <cell r="G1727">
            <v>5406</v>
          </cell>
          <cell r="H1727">
            <v>1</v>
          </cell>
          <cell r="I1727">
            <v>536.87267240765766</v>
          </cell>
          <cell r="J1727" t="str">
            <v>TONS</v>
          </cell>
        </row>
        <row r="1728">
          <cell r="A1728" t="str">
            <v>31145</v>
          </cell>
          <cell r="B1728" t="str">
            <v>31</v>
          </cell>
          <cell r="C1728" t="str">
            <v>145</v>
          </cell>
          <cell r="D1728" t="str">
            <v>Red Willow</v>
          </cell>
          <cell r="E1728" t="str">
            <v>County</v>
          </cell>
          <cell r="F1728" t="str">
            <v>NE</v>
          </cell>
          <cell r="G1728">
            <v>11055</v>
          </cell>
          <cell r="H1728">
            <v>0.31587516960651291</v>
          </cell>
          <cell r="I1728">
            <v>346.79233667176112</v>
          </cell>
          <cell r="J1728" t="str">
            <v>TONS</v>
          </cell>
        </row>
        <row r="1729">
          <cell r="A1729" t="str">
            <v>31147</v>
          </cell>
          <cell r="B1729" t="str">
            <v>31</v>
          </cell>
          <cell r="C1729" t="str">
            <v>147</v>
          </cell>
          <cell r="D1729" t="str">
            <v>Richardson</v>
          </cell>
          <cell r="E1729" t="str">
            <v>County</v>
          </cell>
          <cell r="F1729" t="str">
            <v>NE</v>
          </cell>
          <cell r="G1729">
            <v>8363</v>
          </cell>
          <cell r="H1729">
            <v>0.5057993542986966</v>
          </cell>
          <cell r="I1729">
            <v>420.08350060754566</v>
          </cell>
          <cell r="J1729" t="str">
            <v>TONS</v>
          </cell>
        </row>
        <row r="1730">
          <cell r="A1730" t="str">
            <v>31149</v>
          </cell>
          <cell r="B1730" t="str">
            <v>31</v>
          </cell>
          <cell r="C1730" t="str">
            <v>149</v>
          </cell>
          <cell r="D1730" t="str">
            <v>Rock</v>
          </cell>
          <cell r="E1730" t="str">
            <v>County</v>
          </cell>
          <cell r="F1730" t="str">
            <v>NE</v>
          </cell>
          <cell r="G1730">
            <v>1526</v>
          </cell>
          <cell r="H1730">
            <v>1</v>
          </cell>
          <cell r="I1730">
            <v>151.54785388347864</v>
          </cell>
          <cell r="J1730" t="str">
            <v>TONS</v>
          </cell>
        </row>
        <row r="1731">
          <cell r="A1731" t="str">
            <v>31151</v>
          </cell>
          <cell r="B1731" t="str">
            <v>31</v>
          </cell>
          <cell r="C1731" t="str">
            <v>151</v>
          </cell>
          <cell r="D1731" t="str">
            <v>Saline</v>
          </cell>
          <cell r="E1731" t="str">
            <v>County</v>
          </cell>
          <cell r="F1731" t="str">
            <v>NE</v>
          </cell>
          <cell r="G1731">
            <v>14200</v>
          </cell>
          <cell r="H1731">
            <v>0.51070422535211268</v>
          </cell>
          <cell r="I1731">
            <v>720.19989276735726</v>
          </cell>
          <cell r="J1731" t="str">
            <v>TONS</v>
          </cell>
        </row>
        <row r="1732">
          <cell r="A1732" t="str">
            <v>31153</v>
          </cell>
          <cell r="B1732" t="str">
            <v>31</v>
          </cell>
          <cell r="C1732" t="str">
            <v>153</v>
          </cell>
          <cell r="D1732" t="str">
            <v>Sarpy</v>
          </cell>
          <cell r="E1732" t="str">
            <v>County</v>
          </cell>
          <cell r="F1732" t="str">
            <v>NE</v>
          </cell>
          <cell r="G1732">
            <v>158840</v>
          </cell>
          <cell r="H1732">
            <v>5.2738604885419288E-2</v>
          </cell>
          <cell r="I1732">
            <v>0</v>
          </cell>
          <cell r="J1732" t="str">
            <v>TONS</v>
          </cell>
        </row>
        <row r="1733">
          <cell r="A1733" t="str">
            <v>31155</v>
          </cell>
          <cell r="B1733" t="str">
            <v>31</v>
          </cell>
          <cell r="C1733" t="str">
            <v>155</v>
          </cell>
          <cell r="D1733" t="str">
            <v>Saunders</v>
          </cell>
          <cell r="E1733" t="str">
            <v>County</v>
          </cell>
          <cell r="F1733" t="str">
            <v>NE</v>
          </cell>
          <cell r="G1733">
            <v>20780</v>
          </cell>
          <cell r="H1733">
            <v>0.66487006737247356</v>
          </cell>
          <cell r="I1733">
            <v>1372.0741476108394</v>
          </cell>
          <cell r="J1733" t="str">
            <v>TONS</v>
          </cell>
        </row>
        <row r="1734">
          <cell r="A1734" t="str">
            <v>31157</v>
          </cell>
          <cell r="B1734" t="str">
            <v>31</v>
          </cell>
          <cell r="C1734" t="str">
            <v>157</v>
          </cell>
          <cell r="D1734" t="str">
            <v>Scotts Bluff</v>
          </cell>
          <cell r="E1734" t="str">
            <v>County</v>
          </cell>
          <cell r="F1734" t="str">
            <v>NE</v>
          </cell>
          <cell r="G1734">
            <v>36970</v>
          </cell>
          <cell r="H1734">
            <v>0.29818771977278874</v>
          </cell>
          <cell r="I1734">
            <v>1094.7991751058116</v>
          </cell>
          <cell r="J1734" t="str">
            <v>TONS</v>
          </cell>
        </row>
        <row r="1735">
          <cell r="A1735" t="str">
            <v>31159</v>
          </cell>
          <cell r="B1735" t="str">
            <v>31</v>
          </cell>
          <cell r="C1735" t="str">
            <v>159</v>
          </cell>
          <cell r="D1735" t="str">
            <v>Seward</v>
          </cell>
          <cell r="E1735" t="str">
            <v>County</v>
          </cell>
          <cell r="F1735" t="str">
            <v>NE</v>
          </cell>
          <cell r="G1735">
            <v>16750</v>
          </cell>
          <cell r="H1735">
            <v>0.60382089552238805</v>
          </cell>
          <cell r="I1735">
            <v>1004.4266016890583</v>
          </cell>
          <cell r="J1735" t="str">
            <v>TONS</v>
          </cell>
        </row>
        <row r="1736">
          <cell r="A1736" t="str">
            <v>31161</v>
          </cell>
          <cell r="B1736" t="str">
            <v>31</v>
          </cell>
          <cell r="C1736" t="str">
            <v>161</v>
          </cell>
          <cell r="D1736" t="str">
            <v>Sheridan</v>
          </cell>
          <cell r="E1736" t="str">
            <v>County</v>
          </cell>
          <cell r="F1736" t="str">
            <v>NE</v>
          </cell>
          <cell r="G1736">
            <v>5469</v>
          </cell>
          <cell r="H1736">
            <v>1</v>
          </cell>
          <cell r="I1736">
            <v>543.12923518266371</v>
          </cell>
          <cell r="J1736" t="str">
            <v>TONS</v>
          </cell>
        </row>
        <row r="1737">
          <cell r="A1737" t="str">
            <v>31163</v>
          </cell>
          <cell r="B1737" t="str">
            <v>31</v>
          </cell>
          <cell r="C1737" t="str">
            <v>163</v>
          </cell>
          <cell r="D1737" t="str">
            <v>Sherman</v>
          </cell>
          <cell r="E1737" t="str">
            <v>County</v>
          </cell>
          <cell r="F1737" t="str">
            <v>NE</v>
          </cell>
          <cell r="G1737">
            <v>3152</v>
          </cell>
          <cell r="H1737">
            <v>1</v>
          </cell>
          <cell r="I1737">
            <v>313.02675979077628</v>
          </cell>
          <cell r="J1737" t="str">
            <v>TONS</v>
          </cell>
        </row>
        <row r="1738">
          <cell r="A1738" t="str">
            <v>31165</v>
          </cell>
          <cell r="B1738" t="str">
            <v>31</v>
          </cell>
          <cell r="C1738" t="str">
            <v>165</v>
          </cell>
          <cell r="D1738" t="str">
            <v>Sioux</v>
          </cell>
          <cell r="E1738" t="str">
            <v>County</v>
          </cell>
          <cell r="F1738" t="str">
            <v>NE</v>
          </cell>
          <cell r="G1738">
            <v>1311</v>
          </cell>
          <cell r="H1738">
            <v>1</v>
          </cell>
          <cell r="I1738">
            <v>130.1960920322677</v>
          </cell>
          <cell r="J1738" t="str">
            <v>TONS</v>
          </cell>
        </row>
        <row r="1739">
          <cell r="A1739" t="str">
            <v>31167</v>
          </cell>
          <cell r="B1739" t="str">
            <v>31</v>
          </cell>
          <cell r="C1739" t="str">
            <v>167</v>
          </cell>
          <cell r="D1739" t="str">
            <v>Stanton</v>
          </cell>
          <cell r="E1739" t="str">
            <v>County</v>
          </cell>
          <cell r="F1739" t="str">
            <v>NE</v>
          </cell>
          <cell r="G1739">
            <v>6129</v>
          </cell>
          <cell r="H1739">
            <v>0.73486702561592432</v>
          </cell>
          <cell r="I1739">
            <v>447.29458315280982</v>
          </cell>
          <cell r="J1739" t="str">
            <v>TONS</v>
          </cell>
        </row>
        <row r="1740">
          <cell r="A1740" t="str">
            <v>31169</v>
          </cell>
          <cell r="B1740" t="str">
            <v>31</v>
          </cell>
          <cell r="C1740" t="str">
            <v>169</v>
          </cell>
          <cell r="D1740" t="str">
            <v>Thayer</v>
          </cell>
          <cell r="E1740" t="str">
            <v>County</v>
          </cell>
          <cell r="F1740" t="str">
            <v>NE</v>
          </cell>
          <cell r="G1740">
            <v>5228</v>
          </cell>
          <cell r="H1740">
            <v>1</v>
          </cell>
          <cell r="I1740">
            <v>519.19539980525974</v>
          </cell>
          <cell r="J1740" t="str">
            <v>TONS</v>
          </cell>
        </row>
        <row r="1741">
          <cell r="A1741" t="str">
            <v>31171</v>
          </cell>
          <cell r="B1741" t="str">
            <v>31</v>
          </cell>
          <cell r="C1741" t="str">
            <v>171</v>
          </cell>
          <cell r="D1741" t="str">
            <v>Thomas</v>
          </cell>
          <cell r="E1741" t="str">
            <v>County</v>
          </cell>
          <cell r="F1741" t="str">
            <v>NE</v>
          </cell>
          <cell r="G1741">
            <v>647</v>
          </cell>
          <cell r="H1741">
            <v>1</v>
          </cell>
          <cell r="I1741">
            <v>64.253906594109239</v>
          </cell>
          <cell r="J1741" t="str">
            <v>TONS</v>
          </cell>
        </row>
        <row r="1742">
          <cell r="A1742" t="str">
            <v>31173</v>
          </cell>
          <cell r="B1742" t="str">
            <v>31</v>
          </cell>
          <cell r="C1742" t="str">
            <v>173</v>
          </cell>
          <cell r="D1742" t="str">
            <v>Thurston</v>
          </cell>
          <cell r="E1742" t="str">
            <v>County</v>
          </cell>
          <cell r="F1742" t="str">
            <v>NE</v>
          </cell>
          <cell r="G1742">
            <v>6940</v>
          </cell>
          <cell r="H1742">
            <v>1</v>
          </cell>
          <cell r="I1742">
            <v>689.21501045304194</v>
          </cell>
          <cell r="J1742" t="str">
            <v>TONS</v>
          </cell>
        </row>
        <row r="1743">
          <cell r="A1743" t="str">
            <v>31175</v>
          </cell>
          <cell r="B1743" t="str">
            <v>31</v>
          </cell>
          <cell r="C1743" t="str">
            <v>175</v>
          </cell>
          <cell r="D1743" t="str">
            <v>Valley</v>
          </cell>
          <cell r="E1743" t="str">
            <v>County</v>
          </cell>
          <cell r="F1743" t="str">
            <v>NE</v>
          </cell>
          <cell r="G1743">
            <v>4260</v>
          </cell>
          <cell r="H1743">
            <v>1</v>
          </cell>
          <cell r="I1743">
            <v>423.0628162146914</v>
          </cell>
          <cell r="J1743" t="str">
            <v>TONS</v>
          </cell>
        </row>
        <row r="1744">
          <cell r="A1744" t="str">
            <v>31177</v>
          </cell>
          <cell r="B1744" t="str">
            <v>31</v>
          </cell>
          <cell r="C1744" t="str">
            <v>177</v>
          </cell>
          <cell r="D1744" t="str">
            <v>Washington</v>
          </cell>
          <cell r="E1744" t="str">
            <v>County</v>
          </cell>
          <cell r="F1744" t="str">
            <v>NE</v>
          </cell>
          <cell r="G1744">
            <v>20234</v>
          </cell>
          <cell r="H1744">
            <v>0.61233567263022637</v>
          </cell>
          <cell r="I1744">
            <v>1230.4573457511799</v>
          </cell>
          <cell r="J1744" t="str">
            <v>TONS</v>
          </cell>
        </row>
        <row r="1745">
          <cell r="A1745" t="str">
            <v>31179</v>
          </cell>
          <cell r="B1745" t="str">
            <v>31</v>
          </cell>
          <cell r="C1745" t="str">
            <v>179</v>
          </cell>
          <cell r="D1745" t="str">
            <v>Wayne</v>
          </cell>
          <cell r="E1745" t="str">
            <v>County</v>
          </cell>
          <cell r="F1745" t="str">
            <v>NE</v>
          </cell>
          <cell r="G1745">
            <v>9595</v>
          </cell>
          <cell r="H1745">
            <v>0.42084418968212611</v>
          </cell>
          <cell r="I1745">
            <v>401.01588072181312</v>
          </cell>
          <cell r="J1745" t="str">
            <v>TONS</v>
          </cell>
        </row>
        <row r="1746">
          <cell r="A1746" t="str">
            <v>31181</v>
          </cell>
          <cell r="B1746" t="str">
            <v>31</v>
          </cell>
          <cell r="C1746" t="str">
            <v>181</v>
          </cell>
          <cell r="D1746" t="str">
            <v>Webster</v>
          </cell>
          <cell r="E1746" t="str">
            <v>County</v>
          </cell>
          <cell r="F1746" t="str">
            <v>NE</v>
          </cell>
          <cell r="G1746">
            <v>3812</v>
          </cell>
          <cell r="H1746">
            <v>1</v>
          </cell>
          <cell r="I1746">
            <v>378.57170314798208</v>
          </cell>
          <cell r="J1746" t="str">
            <v>TONS</v>
          </cell>
        </row>
        <row r="1747">
          <cell r="A1747" t="str">
            <v>31183</v>
          </cell>
          <cell r="B1747" t="str">
            <v>31</v>
          </cell>
          <cell r="C1747" t="str">
            <v>183</v>
          </cell>
          <cell r="D1747" t="str">
            <v>Wheeler</v>
          </cell>
          <cell r="E1747" t="str">
            <v>County</v>
          </cell>
          <cell r="F1747" t="str">
            <v>NE</v>
          </cell>
          <cell r="G1747">
            <v>818</v>
          </cell>
          <cell r="H1747">
            <v>1</v>
          </cell>
          <cell r="I1747">
            <v>81.236005554839792</v>
          </cell>
          <cell r="J1747" t="str">
            <v>TONS</v>
          </cell>
        </row>
        <row r="1748">
          <cell r="A1748" t="str">
            <v>31185</v>
          </cell>
          <cell r="B1748" t="str">
            <v>31</v>
          </cell>
          <cell r="C1748" t="str">
            <v>185</v>
          </cell>
          <cell r="D1748" t="str">
            <v>York</v>
          </cell>
          <cell r="E1748" t="str">
            <v>County</v>
          </cell>
          <cell r="F1748" t="str">
            <v>NE</v>
          </cell>
          <cell r="G1748">
            <v>13665</v>
          </cell>
          <cell r="H1748">
            <v>0.44141968532747894</v>
          </cell>
          <cell r="I1748">
            <v>599.0410580767649</v>
          </cell>
          <cell r="J1748" t="str">
            <v>TONS</v>
          </cell>
        </row>
        <row r="1749">
          <cell r="A1749" t="str">
            <v>32001</v>
          </cell>
          <cell r="B1749" t="str">
            <v>32</v>
          </cell>
          <cell r="C1749" t="str">
            <v>001</v>
          </cell>
          <cell r="D1749" t="str">
            <v>Churchill</v>
          </cell>
          <cell r="E1749" t="str">
            <v>County</v>
          </cell>
          <cell r="F1749" t="str">
            <v>NV</v>
          </cell>
          <cell r="G1749">
            <v>24877</v>
          </cell>
          <cell r="H1749">
            <v>0.34714796800257264</v>
          </cell>
          <cell r="I1749">
            <v>857.64565277701297</v>
          </cell>
          <cell r="J1749" t="str">
            <v>TONS</v>
          </cell>
        </row>
        <row r="1750">
          <cell r="A1750" t="str">
            <v>32003</v>
          </cell>
          <cell r="B1750" t="str">
            <v>32</v>
          </cell>
          <cell r="C1750" t="str">
            <v>003</v>
          </cell>
          <cell r="D1750" t="str">
            <v>Clark</v>
          </cell>
          <cell r="E1750" t="str">
            <v>County</v>
          </cell>
          <cell r="F1750" t="str">
            <v>NV</v>
          </cell>
          <cell r="G1750">
            <v>1951269</v>
          </cell>
          <cell r="H1750">
            <v>1.3060731247203743E-2</v>
          </cell>
          <cell r="I1750">
            <v>0</v>
          </cell>
          <cell r="J1750" t="str">
            <v>TONS</v>
          </cell>
        </row>
        <row r="1751">
          <cell r="A1751" t="str">
            <v>32005</v>
          </cell>
          <cell r="B1751" t="str">
            <v>32</v>
          </cell>
          <cell r="C1751" t="str">
            <v>005</v>
          </cell>
          <cell r="D1751" t="str">
            <v>Douglas</v>
          </cell>
          <cell r="E1751" t="str">
            <v>County</v>
          </cell>
          <cell r="F1751" t="str">
            <v>NV</v>
          </cell>
          <cell r="G1751">
            <v>46997</v>
          </cell>
          <cell r="H1751">
            <v>0.31553077856033362</v>
          </cell>
          <cell r="I1751">
            <v>1472.6757046121263</v>
          </cell>
          <cell r="J1751" t="str">
            <v>TONS</v>
          </cell>
        </row>
        <row r="1752">
          <cell r="A1752" t="str">
            <v>32007</v>
          </cell>
          <cell r="B1752" t="str">
            <v>32</v>
          </cell>
          <cell r="C1752" t="str">
            <v>007</v>
          </cell>
          <cell r="D1752" t="str">
            <v>Elko</v>
          </cell>
          <cell r="E1752" t="str">
            <v>County</v>
          </cell>
          <cell r="F1752" t="str">
            <v>NV</v>
          </cell>
          <cell r="G1752">
            <v>48818</v>
          </cell>
          <cell r="H1752">
            <v>0.37850792740382644</v>
          </cell>
          <cell r="I1752">
            <v>1835.0597929612834</v>
          </cell>
          <cell r="J1752" t="str">
            <v>TONS</v>
          </cell>
        </row>
        <row r="1753">
          <cell r="A1753" t="str">
            <v>32009</v>
          </cell>
          <cell r="B1753" t="str">
            <v>32</v>
          </cell>
          <cell r="C1753" t="str">
            <v>009</v>
          </cell>
          <cell r="D1753" t="str">
            <v>Esmeralda</v>
          </cell>
          <cell r="E1753" t="str">
            <v>County</v>
          </cell>
          <cell r="F1753" t="str">
            <v>NV</v>
          </cell>
          <cell r="G1753">
            <v>783</v>
          </cell>
          <cell r="H1753">
            <v>1</v>
          </cell>
          <cell r="I1753">
            <v>77.760137346503129</v>
          </cell>
          <cell r="J1753" t="str">
            <v>TONS</v>
          </cell>
        </row>
        <row r="1754">
          <cell r="A1754" t="str">
            <v>32011</v>
          </cell>
          <cell r="B1754" t="str">
            <v>32</v>
          </cell>
          <cell r="C1754" t="str">
            <v>011</v>
          </cell>
          <cell r="D1754" t="str">
            <v>Eureka</v>
          </cell>
          <cell r="E1754" t="str">
            <v>County</v>
          </cell>
          <cell r="F1754" t="str">
            <v>NV</v>
          </cell>
          <cell r="G1754">
            <v>1987</v>
          </cell>
          <cell r="H1754">
            <v>1</v>
          </cell>
          <cell r="I1754">
            <v>197.33000371328441</v>
          </cell>
          <cell r="J1754" t="str">
            <v>TONS</v>
          </cell>
        </row>
        <row r="1755">
          <cell r="A1755" t="str">
            <v>32013</v>
          </cell>
          <cell r="B1755" t="str">
            <v>32</v>
          </cell>
          <cell r="C1755" t="str">
            <v>013</v>
          </cell>
          <cell r="D1755" t="str">
            <v>Humboldt</v>
          </cell>
          <cell r="E1755" t="str">
            <v>County</v>
          </cell>
          <cell r="F1755" t="str">
            <v>NV</v>
          </cell>
          <cell r="G1755">
            <v>16528</v>
          </cell>
          <cell r="H1755">
            <v>0.3787512100677638</v>
          </cell>
          <cell r="I1755">
            <v>621.68385669107238</v>
          </cell>
          <cell r="J1755" t="str">
            <v>TONS</v>
          </cell>
        </row>
        <row r="1756">
          <cell r="A1756" t="str">
            <v>32015</v>
          </cell>
          <cell r="B1756" t="str">
            <v>32</v>
          </cell>
          <cell r="C1756" t="str">
            <v>015</v>
          </cell>
          <cell r="D1756" t="str">
            <v>Lander</v>
          </cell>
          <cell r="E1756" t="str">
            <v>County</v>
          </cell>
          <cell r="F1756" t="str">
            <v>NV</v>
          </cell>
          <cell r="G1756">
            <v>5775</v>
          </cell>
          <cell r="H1756">
            <v>0.39047619047619048</v>
          </cell>
          <cell r="I1756">
            <v>223.94522313711954</v>
          </cell>
          <cell r="J1756" t="str">
            <v>TONS</v>
          </cell>
        </row>
        <row r="1757">
          <cell r="A1757" t="str">
            <v>32017</v>
          </cell>
          <cell r="B1757" t="str">
            <v>32</v>
          </cell>
          <cell r="C1757" t="str">
            <v>017</v>
          </cell>
          <cell r="D1757" t="str">
            <v>Lincoln</v>
          </cell>
          <cell r="E1757" t="str">
            <v>County</v>
          </cell>
          <cell r="F1757" t="str">
            <v>NV</v>
          </cell>
          <cell r="G1757">
            <v>5345</v>
          </cell>
          <cell r="H1757">
            <v>1</v>
          </cell>
          <cell r="I1757">
            <v>530.814730673128</v>
          </cell>
          <cell r="J1757" t="str">
            <v>TONS</v>
          </cell>
        </row>
        <row r="1758">
          <cell r="A1758" t="str">
            <v>32019</v>
          </cell>
          <cell r="B1758" t="str">
            <v>32</v>
          </cell>
          <cell r="C1758" t="str">
            <v>019</v>
          </cell>
          <cell r="D1758" t="str">
            <v>Lyon</v>
          </cell>
          <cell r="E1758" t="str">
            <v>County</v>
          </cell>
          <cell r="F1758" t="str">
            <v>NV</v>
          </cell>
          <cell r="G1758">
            <v>51980</v>
          </cell>
          <cell r="H1758">
            <v>0.36937283570604079</v>
          </cell>
          <cell r="I1758">
            <v>1906.761988573257</v>
          </cell>
          <cell r="J1758" t="str">
            <v>TONS</v>
          </cell>
        </row>
        <row r="1759">
          <cell r="A1759" t="str">
            <v>32021</v>
          </cell>
          <cell r="B1759" t="str">
            <v>32</v>
          </cell>
          <cell r="C1759" t="str">
            <v>021</v>
          </cell>
          <cell r="D1759" t="str">
            <v>Mineral</v>
          </cell>
          <cell r="E1759" t="str">
            <v>County</v>
          </cell>
          <cell r="F1759" t="str">
            <v>NV</v>
          </cell>
          <cell r="G1759">
            <v>4772</v>
          </cell>
          <cell r="H1759">
            <v>0.31915339480301758</v>
          </cell>
          <cell r="I1759">
            <v>151.24992232276406</v>
          </cell>
          <cell r="J1759" t="str">
            <v>TONS</v>
          </cell>
        </row>
        <row r="1760">
          <cell r="A1760" t="str">
            <v>32023</v>
          </cell>
          <cell r="B1760" t="str">
            <v>32</v>
          </cell>
          <cell r="C1760" t="str">
            <v>023</v>
          </cell>
          <cell r="D1760" t="str">
            <v>Nye</v>
          </cell>
          <cell r="E1760" t="str">
            <v>County</v>
          </cell>
          <cell r="F1760" t="str">
            <v>NV</v>
          </cell>
          <cell r="G1760">
            <v>43946</v>
          </cell>
          <cell r="H1760">
            <v>0.35270559322805262</v>
          </cell>
          <cell r="I1760">
            <v>1539.313063691952</v>
          </cell>
          <cell r="J1760" t="str">
            <v>TONS</v>
          </cell>
        </row>
        <row r="1761">
          <cell r="A1761" t="str">
            <v>32027</v>
          </cell>
          <cell r="B1761" t="str">
            <v>32</v>
          </cell>
          <cell r="C1761" t="str">
            <v>027</v>
          </cell>
          <cell r="D1761" t="str">
            <v>Pershing</v>
          </cell>
          <cell r="E1761" t="str">
            <v>County</v>
          </cell>
          <cell r="F1761" t="str">
            <v>NV</v>
          </cell>
          <cell r="G1761">
            <v>6753</v>
          </cell>
          <cell r="H1761">
            <v>1</v>
          </cell>
          <cell r="I1761">
            <v>670.64394316850019</v>
          </cell>
          <cell r="J1761" t="str">
            <v>TONS</v>
          </cell>
        </row>
        <row r="1762">
          <cell r="A1762" t="str">
            <v>32029</v>
          </cell>
          <cell r="B1762" t="str">
            <v>32</v>
          </cell>
          <cell r="C1762" t="str">
            <v>029</v>
          </cell>
          <cell r="D1762" t="str">
            <v>Storey</v>
          </cell>
          <cell r="E1762" t="str">
            <v>County</v>
          </cell>
          <cell r="F1762" t="str">
            <v>NV</v>
          </cell>
          <cell r="G1762">
            <v>4010</v>
          </cell>
          <cell r="H1762">
            <v>0.92643391521197005</v>
          </cell>
          <cell r="I1762">
            <v>368.93858268487759</v>
          </cell>
          <cell r="J1762" t="str">
            <v>TONS</v>
          </cell>
        </row>
        <row r="1763">
          <cell r="A1763" t="str">
            <v>32031</v>
          </cell>
          <cell r="B1763" t="str">
            <v>32</v>
          </cell>
          <cell r="C1763" t="str">
            <v>031</v>
          </cell>
          <cell r="D1763" t="str">
            <v>Washoe</v>
          </cell>
          <cell r="E1763" t="str">
            <v>County</v>
          </cell>
          <cell r="F1763" t="str">
            <v>NV</v>
          </cell>
          <cell r="G1763">
            <v>421407</v>
          </cell>
          <cell r="H1763">
            <v>4.2668963733397881E-2</v>
          </cell>
          <cell r="I1763">
            <v>0</v>
          </cell>
          <cell r="J1763" t="str">
            <v>TONS</v>
          </cell>
        </row>
        <row r="1764">
          <cell r="A1764" t="str">
            <v>32033</v>
          </cell>
          <cell r="B1764" t="str">
            <v>32</v>
          </cell>
          <cell r="C1764" t="str">
            <v>033</v>
          </cell>
          <cell r="D1764" t="str">
            <v>White Pine</v>
          </cell>
          <cell r="E1764" t="str">
            <v>County</v>
          </cell>
          <cell r="F1764" t="str">
            <v>NV</v>
          </cell>
          <cell r="G1764">
            <v>10030</v>
          </cell>
          <cell r="H1764">
            <v>0.53330009970089731</v>
          </cell>
          <cell r="I1764">
            <v>531.21197275408088</v>
          </cell>
          <cell r="J1764" t="str">
            <v>TONS</v>
          </cell>
        </row>
        <row r="1765">
          <cell r="A1765" t="str">
            <v>32510</v>
          </cell>
          <cell r="B1765" t="str">
            <v>32</v>
          </cell>
          <cell r="C1765" t="str">
            <v>510</v>
          </cell>
          <cell r="D1765" t="str">
            <v>Carson City</v>
          </cell>
          <cell r="E1765" t="str">
            <v>City</v>
          </cell>
          <cell r="F1765" t="str">
            <v>NV</v>
          </cell>
          <cell r="G1765">
            <v>55274</v>
          </cell>
          <cell r="H1765">
            <v>4.8395267214241776E-2</v>
          </cell>
          <cell r="I1765">
            <v>0</v>
          </cell>
          <cell r="J1765" t="str">
            <v>TONS</v>
          </cell>
        </row>
        <row r="1766">
          <cell r="A1766" t="str">
            <v>33001</v>
          </cell>
          <cell r="B1766" t="str">
            <v>33</v>
          </cell>
          <cell r="C1766" t="str">
            <v>001</v>
          </cell>
          <cell r="D1766" t="str">
            <v>Belknap</v>
          </cell>
          <cell r="E1766" t="str">
            <v>County</v>
          </cell>
          <cell r="F1766" t="str">
            <v>NH</v>
          </cell>
          <cell r="G1766">
            <v>60088</v>
          </cell>
          <cell r="H1766">
            <v>0.66279456796698177</v>
          </cell>
          <cell r="I1766">
            <v>3955.1407790061735</v>
          </cell>
          <cell r="J1766" t="str">
            <v>TONS</v>
          </cell>
        </row>
        <row r="1767">
          <cell r="A1767" t="str">
            <v>33003</v>
          </cell>
          <cell r="B1767" t="str">
            <v>33</v>
          </cell>
          <cell r="C1767" t="str">
            <v>003</v>
          </cell>
          <cell r="D1767" t="str">
            <v>Carroll</v>
          </cell>
          <cell r="E1767" t="str">
            <v>County</v>
          </cell>
          <cell r="F1767" t="str">
            <v>NH</v>
          </cell>
          <cell r="G1767">
            <v>47818</v>
          </cell>
          <cell r="H1767">
            <v>0.90202434229787942</v>
          </cell>
          <cell r="I1767">
            <v>4283.5606694338694</v>
          </cell>
          <cell r="J1767" t="str">
            <v>TONS</v>
          </cell>
        </row>
        <row r="1768">
          <cell r="A1768" t="str">
            <v>33005</v>
          </cell>
          <cell r="B1768" t="str">
            <v>33</v>
          </cell>
          <cell r="C1768" t="str">
            <v>005</v>
          </cell>
          <cell r="D1768" t="str">
            <v>Cheshire</v>
          </cell>
          <cell r="E1768" t="str">
            <v>County</v>
          </cell>
          <cell r="F1768" t="str">
            <v>NH</v>
          </cell>
          <cell r="G1768">
            <v>77117</v>
          </cell>
          <cell r="H1768">
            <v>0.65015495934748502</v>
          </cell>
          <cell r="I1768">
            <v>4979.2308637023934</v>
          </cell>
          <cell r="J1768" t="str">
            <v>TONS</v>
          </cell>
        </row>
        <row r="1769">
          <cell r="A1769" t="str">
            <v>33007</v>
          </cell>
          <cell r="B1769" t="str">
            <v>33</v>
          </cell>
          <cell r="C1769" t="str">
            <v>007</v>
          </cell>
          <cell r="D1769" t="str">
            <v>Coos</v>
          </cell>
          <cell r="E1769" t="str">
            <v>County</v>
          </cell>
          <cell r="F1769" t="str">
            <v>NH</v>
          </cell>
          <cell r="G1769">
            <v>33055</v>
          </cell>
          <cell r="H1769">
            <v>0.66241113296021781</v>
          </cell>
          <cell r="I1769">
            <v>2174.5031511354186</v>
          </cell>
          <cell r="J1769" t="str">
            <v>TONS</v>
          </cell>
        </row>
        <row r="1770">
          <cell r="A1770" t="str">
            <v>33009</v>
          </cell>
          <cell r="B1770" t="str">
            <v>33</v>
          </cell>
          <cell r="C1770" t="str">
            <v>009</v>
          </cell>
          <cell r="D1770" t="str">
            <v>Grafton</v>
          </cell>
          <cell r="E1770" t="str">
            <v>County</v>
          </cell>
          <cell r="F1770" t="str">
            <v>NH</v>
          </cell>
          <cell r="G1770">
            <v>89118</v>
          </cell>
          <cell r="H1770">
            <v>0.68715635449628587</v>
          </cell>
          <cell r="I1770">
            <v>6081.577638346308</v>
          </cell>
          <cell r="J1770" t="str">
            <v>TONS</v>
          </cell>
        </row>
        <row r="1771">
          <cell r="A1771" t="str">
            <v>33011</v>
          </cell>
          <cell r="B1771" t="str">
            <v>33</v>
          </cell>
          <cell r="C1771" t="str">
            <v>011</v>
          </cell>
          <cell r="D1771" t="str">
            <v>Hillsborough</v>
          </cell>
          <cell r="E1771" t="str">
            <v>County</v>
          </cell>
          <cell r="F1771" t="str">
            <v>NH</v>
          </cell>
          <cell r="G1771">
            <v>400721</v>
          </cell>
          <cell r="H1771">
            <v>0.21191302676924842</v>
          </cell>
          <cell r="I1771">
            <v>8433.2507575866584</v>
          </cell>
          <cell r="J1771" t="str">
            <v>TONS</v>
          </cell>
        </row>
        <row r="1772">
          <cell r="A1772" t="str">
            <v>33013</v>
          </cell>
          <cell r="B1772" t="str">
            <v>33</v>
          </cell>
          <cell r="C1772" t="str">
            <v>013</v>
          </cell>
          <cell r="D1772" t="str">
            <v>Merrimack</v>
          </cell>
          <cell r="E1772" t="str">
            <v>County</v>
          </cell>
          <cell r="F1772" t="str">
            <v>NH</v>
          </cell>
          <cell r="G1772">
            <v>146445</v>
          </cell>
          <cell r="H1772">
            <v>0.546129946396258</v>
          </cell>
          <cell r="I1772">
            <v>7942.656787609998</v>
          </cell>
          <cell r="J1772" t="str">
            <v>TONS</v>
          </cell>
        </row>
        <row r="1773">
          <cell r="A1773" t="str">
            <v>33015</v>
          </cell>
          <cell r="B1773" t="str">
            <v>33</v>
          </cell>
          <cell r="C1773" t="str">
            <v>015</v>
          </cell>
          <cell r="D1773" t="str">
            <v>Rockingham</v>
          </cell>
          <cell r="E1773" t="str">
            <v>County</v>
          </cell>
          <cell r="F1773" t="str">
            <v>NH</v>
          </cell>
          <cell r="G1773">
            <v>295223</v>
          </cell>
          <cell r="H1773">
            <v>0.24898127855891986</v>
          </cell>
          <cell r="I1773">
            <v>7299.8197901081903</v>
          </cell>
          <cell r="J1773" t="str">
            <v>TONS</v>
          </cell>
        </row>
        <row r="1774">
          <cell r="A1774" t="str">
            <v>33017</v>
          </cell>
          <cell r="B1774" t="str">
            <v>33</v>
          </cell>
          <cell r="C1774" t="str">
            <v>017</v>
          </cell>
          <cell r="D1774" t="str">
            <v>Strafford</v>
          </cell>
          <cell r="E1774" t="str">
            <v>County</v>
          </cell>
          <cell r="F1774" t="str">
            <v>NH</v>
          </cell>
          <cell r="G1774">
            <v>123143</v>
          </cell>
          <cell r="H1774">
            <v>0.32401354522790576</v>
          </cell>
          <cell r="I1774">
            <v>3962.4897575037994</v>
          </cell>
          <cell r="J1774" t="str">
            <v>TONS</v>
          </cell>
        </row>
        <row r="1775">
          <cell r="A1775" t="str">
            <v>33019</v>
          </cell>
          <cell r="B1775" t="str">
            <v>33</v>
          </cell>
          <cell r="C1775" t="str">
            <v>019</v>
          </cell>
          <cell r="D1775" t="str">
            <v>Sullivan</v>
          </cell>
          <cell r="E1775" t="str">
            <v>County</v>
          </cell>
          <cell r="F1775" t="str">
            <v>NH</v>
          </cell>
          <cell r="G1775">
            <v>43742</v>
          </cell>
          <cell r="H1775">
            <v>0.64162589730693609</v>
          </cell>
          <cell r="I1775">
            <v>2787.2490610050536</v>
          </cell>
          <cell r="J1775" t="str">
            <v>TONS</v>
          </cell>
        </row>
        <row r="1776">
          <cell r="A1776" t="str">
            <v>34001</v>
          </cell>
          <cell r="B1776" t="str">
            <v>34</v>
          </cell>
          <cell r="C1776" t="str">
            <v>001</v>
          </cell>
          <cell r="D1776" t="str">
            <v>Atlantic</v>
          </cell>
          <cell r="E1776" t="str">
            <v>County</v>
          </cell>
          <cell r="F1776" t="str">
            <v>NJ</v>
          </cell>
          <cell r="G1776">
            <v>274549</v>
          </cell>
          <cell r="H1776">
            <v>0.12713577539892698</v>
          </cell>
          <cell r="I1776">
            <v>0</v>
          </cell>
          <cell r="J1776" t="str">
            <v>TONS</v>
          </cell>
        </row>
        <row r="1777">
          <cell r="A1777" t="str">
            <v>34003</v>
          </cell>
          <cell r="B1777" t="str">
            <v>34</v>
          </cell>
          <cell r="C1777" t="str">
            <v>003</v>
          </cell>
          <cell r="D1777" t="str">
            <v>Bergen</v>
          </cell>
          <cell r="E1777" t="str">
            <v>County</v>
          </cell>
          <cell r="F1777" t="str">
            <v>NJ</v>
          </cell>
          <cell r="G1777">
            <v>905116</v>
          </cell>
          <cell r="H1777">
            <v>1.0153394702999395E-3</v>
          </cell>
          <cell r="I1777">
            <v>0</v>
          </cell>
          <cell r="J1777" t="str">
            <v>TONS</v>
          </cell>
        </row>
        <row r="1778">
          <cell r="A1778" t="str">
            <v>34005</v>
          </cell>
          <cell r="B1778" t="str">
            <v>34</v>
          </cell>
          <cell r="C1778" t="str">
            <v>005</v>
          </cell>
          <cell r="D1778" t="str">
            <v>Burlington</v>
          </cell>
          <cell r="E1778" t="str">
            <v>County</v>
          </cell>
          <cell r="F1778" t="str">
            <v>NJ</v>
          </cell>
          <cell r="G1778">
            <v>448734</v>
          </cell>
          <cell r="H1778">
            <v>6.6631902195955731E-2</v>
          </cell>
          <cell r="I1778">
            <v>0</v>
          </cell>
          <cell r="J1778" t="str">
            <v>TONS</v>
          </cell>
        </row>
        <row r="1779">
          <cell r="A1779" t="str">
            <v>34007</v>
          </cell>
          <cell r="B1779" t="str">
            <v>34</v>
          </cell>
          <cell r="C1779" t="str">
            <v>007</v>
          </cell>
          <cell r="D1779" t="str">
            <v>Camden</v>
          </cell>
          <cell r="E1779" t="str">
            <v>County</v>
          </cell>
          <cell r="F1779" t="str">
            <v>NJ</v>
          </cell>
          <cell r="G1779">
            <v>513657</v>
          </cell>
          <cell r="H1779">
            <v>1.6174217425246808E-2</v>
          </cell>
          <cell r="I1779">
            <v>0</v>
          </cell>
          <cell r="J1779" t="str">
            <v>TONS</v>
          </cell>
        </row>
        <row r="1780">
          <cell r="A1780" t="str">
            <v>34009</v>
          </cell>
          <cell r="B1780" t="str">
            <v>34</v>
          </cell>
          <cell r="C1780" t="str">
            <v>009</v>
          </cell>
          <cell r="D1780" t="str">
            <v>Cape May</v>
          </cell>
          <cell r="E1780" t="str">
            <v>County</v>
          </cell>
          <cell r="F1780" t="str">
            <v>NJ</v>
          </cell>
          <cell r="G1780">
            <v>97265</v>
          </cell>
          <cell r="H1780">
            <v>0.17454377216881714</v>
          </cell>
          <cell r="I1780">
            <v>0</v>
          </cell>
          <cell r="J1780" t="str">
            <v>TONS</v>
          </cell>
        </row>
        <row r="1781">
          <cell r="A1781" t="str">
            <v>34011</v>
          </cell>
          <cell r="B1781" t="str">
            <v>34</v>
          </cell>
          <cell r="C1781" t="str">
            <v>011</v>
          </cell>
          <cell r="D1781" t="str">
            <v>Cumberland</v>
          </cell>
          <cell r="E1781" t="str">
            <v>County</v>
          </cell>
          <cell r="F1781" t="str">
            <v>NJ</v>
          </cell>
          <cell r="G1781">
            <v>156898</v>
          </cell>
          <cell r="H1781">
            <v>0.23027062167777793</v>
          </cell>
          <cell r="I1781">
            <v>3587.9897856855837</v>
          </cell>
          <cell r="J1781" t="str">
            <v>TONS</v>
          </cell>
        </row>
        <row r="1782">
          <cell r="A1782" t="str">
            <v>34013</v>
          </cell>
          <cell r="B1782" t="str">
            <v>34</v>
          </cell>
          <cell r="C1782" t="str">
            <v>013</v>
          </cell>
          <cell r="D1782" t="str">
            <v>Essex</v>
          </cell>
          <cell r="E1782" t="str">
            <v>County</v>
          </cell>
          <cell r="F1782" t="str">
            <v>NJ</v>
          </cell>
          <cell r="G1782">
            <v>783969</v>
          </cell>
          <cell r="H1782">
            <v>1.4541391305013336E-4</v>
          </cell>
          <cell r="I1782">
            <v>0</v>
          </cell>
          <cell r="J1782" t="str">
            <v>TONS</v>
          </cell>
        </row>
        <row r="1783">
          <cell r="A1783" t="str">
            <v>34015</v>
          </cell>
          <cell r="B1783" t="str">
            <v>34</v>
          </cell>
          <cell r="C1783" t="str">
            <v>015</v>
          </cell>
          <cell r="D1783" t="str">
            <v>Gloucester</v>
          </cell>
          <cell r="E1783" t="str">
            <v>County</v>
          </cell>
          <cell r="F1783" t="str">
            <v>NJ</v>
          </cell>
          <cell r="G1783">
            <v>288288</v>
          </cell>
          <cell r="H1783">
            <v>8.3458208458208463E-2</v>
          </cell>
          <cell r="I1783">
            <v>0</v>
          </cell>
          <cell r="J1783" t="str">
            <v>TONS</v>
          </cell>
        </row>
        <row r="1784">
          <cell r="A1784" t="str">
            <v>34017</v>
          </cell>
          <cell r="B1784" t="str">
            <v>34</v>
          </cell>
          <cell r="C1784" t="str">
            <v>017</v>
          </cell>
          <cell r="D1784" t="str">
            <v>Hudson</v>
          </cell>
          <cell r="E1784" t="str">
            <v>County</v>
          </cell>
          <cell r="F1784" t="str">
            <v>NJ</v>
          </cell>
          <cell r="G1784">
            <v>634266</v>
          </cell>
          <cell r="H1784">
            <v>0</v>
          </cell>
          <cell r="I1784">
            <v>0</v>
          </cell>
          <cell r="J1784" t="str">
            <v>TONS</v>
          </cell>
        </row>
        <row r="1785">
          <cell r="A1785" t="str">
            <v>34019</v>
          </cell>
          <cell r="B1785" t="str">
            <v>34</v>
          </cell>
          <cell r="C1785" t="str">
            <v>019</v>
          </cell>
          <cell r="D1785" t="str">
            <v>Hunterdon</v>
          </cell>
          <cell r="E1785" t="str">
            <v>County</v>
          </cell>
          <cell r="F1785" t="str">
            <v>NJ</v>
          </cell>
          <cell r="G1785">
            <v>128349</v>
          </cell>
          <cell r="H1785">
            <v>0.49569533069988858</v>
          </cell>
          <cell r="I1785">
            <v>6318.333918594155</v>
          </cell>
          <cell r="J1785" t="str">
            <v>TONS</v>
          </cell>
        </row>
        <row r="1786">
          <cell r="A1786" t="str">
            <v>34021</v>
          </cell>
          <cell r="B1786" t="str">
            <v>34</v>
          </cell>
          <cell r="C1786" t="str">
            <v>021</v>
          </cell>
          <cell r="D1786" t="str">
            <v>Mercer</v>
          </cell>
          <cell r="E1786" t="str">
            <v>County</v>
          </cell>
          <cell r="F1786" t="str">
            <v>NJ</v>
          </cell>
          <cell r="G1786">
            <v>366513</v>
          </cell>
          <cell r="H1786">
            <v>3.482550414309997E-2</v>
          </cell>
          <cell r="I1786">
            <v>0</v>
          </cell>
          <cell r="J1786" t="str">
            <v>TONS</v>
          </cell>
        </row>
        <row r="1787">
          <cell r="A1787" t="str">
            <v>34023</v>
          </cell>
          <cell r="B1787" t="str">
            <v>34</v>
          </cell>
          <cell r="C1787" t="str">
            <v>023</v>
          </cell>
          <cell r="D1787" t="str">
            <v>Middlesex</v>
          </cell>
          <cell r="E1787" t="str">
            <v>County</v>
          </cell>
          <cell r="F1787" t="str">
            <v>NJ</v>
          </cell>
          <cell r="G1787">
            <v>809858</v>
          </cell>
          <cell r="H1787">
            <v>6.743157442415831E-3</v>
          </cell>
          <cell r="I1787">
            <v>0</v>
          </cell>
          <cell r="J1787" t="str">
            <v>TONS</v>
          </cell>
        </row>
        <row r="1788">
          <cell r="A1788" t="str">
            <v>34025</v>
          </cell>
          <cell r="B1788" t="str">
            <v>34</v>
          </cell>
          <cell r="C1788" t="str">
            <v>025</v>
          </cell>
          <cell r="D1788" t="str">
            <v>Monmouth</v>
          </cell>
          <cell r="E1788" t="str">
            <v>County</v>
          </cell>
          <cell r="F1788" t="str">
            <v>NJ</v>
          </cell>
          <cell r="G1788">
            <v>630380</v>
          </cell>
          <cell r="H1788">
            <v>3.7294964941781146E-2</v>
          </cell>
          <cell r="I1788">
            <v>0</v>
          </cell>
          <cell r="J1788" t="str">
            <v>TONS</v>
          </cell>
        </row>
        <row r="1789">
          <cell r="A1789" t="str">
            <v>34027</v>
          </cell>
          <cell r="B1789" t="str">
            <v>34</v>
          </cell>
          <cell r="C1789" t="str">
            <v>027</v>
          </cell>
          <cell r="D1789" t="str">
            <v>Morris</v>
          </cell>
          <cell r="E1789" t="str">
            <v>County</v>
          </cell>
          <cell r="F1789" t="str">
            <v>NJ</v>
          </cell>
          <cell r="G1789">
            <v>492276</v>
          </cell>
          <cell r="H1789">
            <v>6.7693732784047972E-2</v>
          </cell>
          <cell r="I1789">
            <v>0</v>
          </cell>
          <cell r="J1789" t="str">
            <v>TONS</v>
          </cell>
        </row>
        <row r="1790">
          <cell r="A1790" t="str">
            <v>34029</v>
          </cell>
          <cell r="B1790" t="str">
            <v>34</v>
          </cell>
          <cell r="C1790" t="str">
            <v>029</v>
          </cell>
          <cell r="D1790" t="str">
            <v>Ocean</v>
          </cell>
          <cell r="E1790" t="str">
            <v>County</v>
          </cell>
          <cell r="F1790" t="str">
            <v>NJ</v>
          </cell>
          <cell r="G1790">
            <v>576567</v>
          </cell>
          <cell r="H1790">
            <v>2.8983622024847069E-2</v>
          </cell>
          <cell r="I1790">
            <v>0</v>
          </cell>
          <cell r="J1790" t="str">
            <v>TONS</v>
          </cell>
        </row>
        <row r="1791">
          <cell r="A1791" t="str">
            <v>34031</v>
          </cell>
          <cell r="B1791" t="str">
            <v>34</v>
          </cell>
          <cell r="C1791" t="str">
            <v>031</v>
          </cell>
          <cell r="D1791" t="str">
            <v>Passaic</v>
          </cell>
          <cell r="E1791" t="str">
            <v>County</v>
          </cell>
          <cell r="F1791" t="str">
            <v>NJ</v>
          </cell>
          <cell r="G1791">
            <v>501226</v>
          </cell>
          <cell r="H1791">
            <v>2.4100904581965021E-2</v>
          </cell>
          <cell r="I1791">
            <v>0</v>
          </cell>
          <cell r="J1791" t="str">
            <v>TONS</v>
          </cell>
        </row>
        <row r="1792">
          <cell r="A1792" t="str">
            <v>34033</v>
          </cell>
          <cell r="B1792" t="str">
            <v>34</v>
          </cell>
          <cell r="C1792" t="str">
            <v>033</v>
          </cell>
          <cell r="D1792" t="str">
            <v>Salem</v>
          </cell>
          <cell r="E1792" t="str">
            <v>County</v>
          </cell>
          <cell r="F1792" t="str">
            <v>NJ</v>
          </cell>
          <cell r="G1792">
            <v>66083</v>
          </cell>
          <cell r="H1792">
            <v>0.45300606812644706</v>
          </cell>
          <cell r="I1792">
            <v>2972.9597338504695</v>
          </cell>
          <cell r="J1792" t="str">
            <v>TONS</v>
          </cell>
        </row>
        <row r="1793">
          <cell r="A1793" t="str">
            <v>34035</v>
          </cell>
          <cell r="B1793" t="str">
            <v>34</v>
          </cell>
          <cell r="C1793" t="str">
            <v>035</v>
          </cell>
          <cell r="D1793" t="str">
            <v>Somerset</v>
          </cell>
          <cell r="E1793" t="str">
            <v>County</v>
          </cell>
          <cell r="F1793" t="str">
            <v>NJ</v>
          </cell>
          <cell r="G1793">
            <v>323444</v>
          </cell>
          <cell r="H1793">
            <v>5.7926565340522623E-2</v>
          </cell>
          <cell r="I1793">
            <v>0</v>
          </cell>
          <cell r="J1793" t="str">
            <v>TONS</v>
          </cell>
        </row>
        <row r="1794">
          <cell r="A1794" t="str">
            <v>34037</v>
          </cell>
          <cell r="B1794" t="str">
            <v>34</v>
          </cell>
          <cell r="C1794" t="str">
            <v>037</v>
          </cell>
          <cell r="D1794" t="str">
            <v>Sussex</v>
          </cell>
          <cell r="E1794" t="str">
            <v>County</v>
          </cell>
          <cell r="F1794" t="str">
            <v>NJ</v>
          </cell>
          <cell r="G1794">
            <v>149265</v>
          </cell>
          <cell r="H1794">
            <v>0.39849931330184574</v>
          </cell>
          <cell r="I1794">
            <v>5907.1883648080457</v>
          </cell>
          <cell r="J1794" t="str">
            <v>TONS</v>
          </cell>
        </row>
        <row r="1795">
          <cell r="A1795" t="str">
            <v>34039</v>
          </cell>
          <cell r="B1795" t="str">
            <v>34</v>
          </cell>
          <cell r="C1795" t="str">
            <v>039</v>
          </cell>
          <cell r="D1795" t="str">
            <v>Union</v>
          </cell>
          <cell r="E1795" t="str">
            <v>County</v>
          </cell>
          <cell r="F1795" t="str">
            <v>NJ</v>
          </cell>
          <cell r="G1795">
            <v>536499</v>
          </cell>
          <cell r="H1795">
            <v>0</v>
          </cell>
          <cell r="I1795">
            <v>0</v>
          </cell>
          <cell r="J1795" t="str">
            <v>TONS</v>
          </cell>
        </row>
        <row r="1796">
          <cell r="A1796" t="str">
            <v>34041</v>
          </cell>
          <cell r="B1796" t="str">
            <v>34</v>
          </cell>
          <cell r="C1796" t="str">
            <v>041</v>
          </cell>
          <cell r="D1796" t="str">
            <v>Warren</v>
          </cell>
          <cell r="E1796" t="str">
            <v>County</v>
          </cell>
          <cell r="F1796" t="str">
            <v>NJ</v>
          </cell>
          <cell r="G1796">
            <v>108692</v>
          </cell>
          <cell r="H1796">
            <v>0.37564862179369229</v>
          </cell>
          <cell r="I1796">
            <v>4054.848541325317</v>
          </cell>
          <cell r="J1796" t="str">
            <v>TONS</v>
          </cell>
        </row>
        <row r="1797">
          <cell r="A1797" t="str">
            <v>35001</v>
          </cell>
          <cell r="B1797" t="str">
            <v>35</v>
          </cell>
          <cell r="C1797" t="str">
            <v>001</v>
          </cell>
          <cell r="D1797" t="str">
            <v>Bernalillo</v>
          </cell>
          <cell r="E1797" t="str">
            <v>County</v>
          </cell>
          <cell r="F1797" t="str">
            <v>NM</v>
          </cell>
          <cell r="G1797">
            <v>662564</v>
          </cell>
          <cell r="H1797">
            <v>4.1955192253125738E-2</v>
          </cell>
          <cell r="I1797">
            <v>0</v>
          </cell>
          <cell r="J1797" t="str">
            <v>TONS</v>
          </cell>
        </row>
        <row r="1798">
          <cell r="A1798" t="str">
            <v>35003</v>
          </cell>
          <cell r="B1798" t="str">
            <v>35</v>
          </cell>
          <cell r="C1798" t="str">
            <v>003</v>
          </cell>
          <cell r="D1798" t="str">
            <v>Catron</v>
          </cell>
          <cell r="E1798" t="str">
            <v>County</v>
          </cell>
          <cell r="F1798" t="str">
            <v>NM</v>
          </cell>
          <cell r="G1798">
            <v>3725</v>
          </cell>
          <cell r="H1798">
            <v>1</v>
          </cell>
          <cell r="I1798">
            <v>369.93168788725944</v>
          </cell>
          <cell r="J1798" t="str">
            <v>TONS</v>
          </cell>
        </row>
        <row r="1799">
          <cell r="A1799" t="str">
            <v>35005</v>
          </cell>
          <cell r="B1799" t="str">
            <v>35</v>
          </cell>
          <cell r="C1799" t="str">
            <v>005</v>
          </cell>
          <cell r="D1799" t="str">
            <v>Chaves</v>
          </cell>
          <cell r="E1799" t="str">
            <v>County</v>
          </cell>
          <cell r="F1799" t="str">
            <v>NM</v>
          </cell>
          <cell r="G1799">
            <v>65645</v>
          </cell>
          <cell r="H1799">
            <v>0.24248609947444588</v>
          </cell>
          <cell r="I1799">
            <v>1580.8248611515157</v>
          </cell>
          <cell r="J1799" t="str">
            <v>TONS</v>
          </cell>
        </row>
        <row r="1800">
          <cell r="A1800" t="str">
            <v>35006</v>
          </cell>
          <cell r="B1800" t="str">
            <v>35</v>
          </cell>
          <cell r="C1800" t="str">
            <v>006</v>
          </cell>
          <cell r="D1800" t="str">
            <v>Cibola</v>
          </cell>
          <cell r="E1800" t="str">
            <v>County</v>
          </cell>
          <cell r="F1800" t="str">
            <v>NM</v>
          </cell>
          <cell r="G1800">
            <v>27213</v>
          </cell>
          <cell r="H1800">
            <v>0.55344871936206963</v>
          </cell>
          <cell r="I1800">
            <v>1495.7157453073867</v>
          </cell>
          <cell r="J1800" t="str">
            <v>TONS</v>
          </cell>
        </row>
        <row r="1801">
          <cell r="A1801" t="str">
            <v>35007</v>
          </cell>
          <cell r="B1801" t="str">
            <v>35</v>
          </cell>
          <cell r="C1801" t="str">
            <v>007</v>
          </cell>
          <cell r="D1801" t="str">
            <v>Colfax</v>
          </cell>
          <cell r="E1801" t="str">
            <v>County</v>
          </cell>
          <cell r="F1801" t="str">
            <v>NM</v>
          </cell>
          <cell r="G1801">
            <v>13750</v>
          </cell>
          <cell r="H1801">
            <v>0.52356363636363634</v>
          </cell>
          <cell r="I1801">
            <v>714.93643519473324</v>
          </cell>
          <cell r="J1801" t="str">
            <v>TONS</v>
          </cell>
        </row>
        <row r="1802">
          <cell r="A1802" t="str">
            <v>35009</v>
          </cell>
          <cell r="B1802" t="str">
            <v>35</v>
          </cell>
          <cell r="C1802" t="str">
            <v>009</v>
          </cell>
          <cell r="D1802" t="str">
            <v>Curry</v>
          </cell>
          <cell r="E1802" t="str">
            <v>County</v>
          </cell>
          <cell r="F1802" t="str">
            <v>NM</v>
          </cell>
          <cell r="G1802">
            <v>48376</v>
          </cell>
          <cell r="H1802">
            <v>0.1406895981478419</v>
          </cell>
          <cell r="I1802">
            <v>0</v>
          </cell>
          <cell r="J1802" t="str">
            <v>TONS</v>
          </cell>
        </row>
        <row r="1803">
          <cell r="A1803" t="str">
            <v>35011</v>
          </cell>
          <cell r="B1803" t="str">
            <v>35</v>
          </cell>
          <cell r="C1803" t="str">
            <v>011</v>
          </cell>
          <cell r="D1803" t="str">
            <v>De Baca</v>
          </cell>
          <cell r="E1803" t="str">
            <v>County</v>
          </cell>
          <cell r="F1803" t="str">
            <v>NM</v>
          </cell>
          <cell r="G1803">
            <v>2022</v>
          </cell>
          <cell r="H1803">
            <v>1</v>
          </cell>
          <cell r="I1803">
            <v>200.80587192162113</v>
          </cell>
          <cell r="J1803" t="str">
            <v>TONS</v>
          </cell>
        </row>
        <row r="1804">
          <cell r="A1804" t="str">
            <v>35013</v>
          </cell>
          <cell r="B1804" t="str">
            <v>35</v>
          </cell>
          <cell r="C1804" t="str">
            <v>013</v>
          </cell>
          <cell r="D1804" t="str">
            <v>Dona Ana</v>
          </cell>
          <cell r="E1804" t="str">
            <v>County</v>
          </cell>
          <cell r="F1804" t="str">
            <v>NM</v>
          </cell>
          <cell r="G1804">
            <v>209233</v>
          </cell>
          <cell r="H1804">
            <v>0.19290456094401934</v>
          </cell>
          <cell r="I1804">
            <v>0</v>
          </cell>
          <cell r="J1804" t="str">
            <v>TONS</v>
          </cell>
        </row>
        <row r="1805">
          <cell r="A1805" t="str">
            <v>35015</v>
          </cell>
          <cell r="B1805" t="str">
            <v>35</v>
          </cell>
          <cell r="C1805" t="str">
            <v>015</v>
          </cell>
          <cell r="D1805" t="str">
            <v>Eddy</v>
          </cell>
          <cell r="E1805" t="str">
            <v>County</v>
          </cell>
          <cell r="F1805" t="str">
            <v>NM</v>
          </cell>
          <cell r="G1805">
            <v>53829</v>
          </cell>
          <cell r="H1805">
            <v>0.20854929498968958</v>
          </cell>
          <cell r="I1805">
            <v>1114.8599001939263</v>
          </cell>
          <cell r="J1805" t="str">
            <v>TONS</v>
          </cell>
        </row>
        <row r="1806">
          <cell r="A1806" t="str">
            <v>35017</v>
          </cell>
          <cell r="B1806" t="str">
            <v>35</v>
          </cell>
          <cell r="C1806" t="str">
            <v>017</v>
          </cell>
          <cell r="D1806" t="str">
            <v>Grant</v>
          </cell>
          <cell r="E1806" t="str">
            <v>County</v>
          </cell>
          <cell r="F1806" t="str">
            <v>NM</v>
          </cell>
          <cell r="G1806">
            <v>29514</v>
          </cell>
          <cell r="H1806">
            <v>0.4235278173070407</v>
          </cell>
          <cell r="I1806">
            <v>1241.3815029773807</v>
          </cell>
          <cell r="J1806" t="str">
            <v>TONS</v>
          </cell>
        </row>
        <row r="1807">
          <cell r="A1807" t="str">
            <v>35019</v>
          </cell>
          <cell r="B1807" t="str">
            <v>35</v>
          </cell>
          <cell r="C1807" t="str">
            <v>019</v>
          </cell>
          <cell r="D1807" t="str">
            <v>Guadalupe</v>
          </cell>
          <cell r="E1807" t="str">
            <v>County</v>
          </cell>
          <cell r="F1807" t="str">
            <v>NM</v>
          </cell>
          <cell r="G1807">
            <v>4687</v>
          </cell>
          <cell r="H1807">
            <v>0.44079368465969704</v>
          </cell>
          <cell r="I1807">
            <v>205.17553481210149</v>
          </cell>
          <cell r="J1807" t="str">
            <v>TONS</v>
          </cell>
        </row>
        <row r="1808">
          <cell r="A1808" t="str">
            <v>35021</v>
          </cell>
          <cell r="B1808" t="str">
            <v>35</v>
          </cell>
          <cell r="C1808" t="str">
            <v>021</v>
          </cell>
          <cell r="D1808" t="str">
            <v>Harding</v>
          </cell>
          <cell r="E1808" t="str">
            <v>County</v>
          </cell>
          <cell r="F1808" t="str">
            <v>NM</v>
          </cell>
          <cell r="G1808">
            <v>695</v>
          </cell>
          <cell r="H1808">
            <v>1</v>
          </cell>
          <cell r="I1808">
            <v>69.020811565542374</v>
          </cell>
          <cell r="J1808" t="str">
            <v>TONS</v>
          </cell>
        </row>
        <row r="1809">
          <cell r="A1809" t="str">
            <v>35023</v>
          </cell>
          <cell r="B1809" t="str">
            <v>35</v>
          </cell>
          <cell r="C1809" t="str">
            <v>023</v>
          </cell>
          <cell r="D1809" t="str">
            <v>Hidalgo</v>
          </cell>
          <cell r="E1809" t="str">
            <v>County</v>
          </cell>
          <cell r="F1809" t="str">
            <v>NM</v>
          </cell>
          <cell r="G1809">
            <v>4894</v>
          </cell>
          <cell r="H1809">
            <v>1</v>
          </cell>
          <cell r="I1809">
            <v>486.02568604570416</v>
          </cell>
          <cell r="J1809" t="str">
            <v>TONS</v>
          </cell>
        </row>
        <row r="1810">
          <cell r="A1810" t="str">
            <v>35025</v>
          </cell>
          <cell r="B1810" t="str">
            <v>35</v>
          </cell>
          <cell r="C1810" t="str">
            <v>025</v>
          </cell>
          <cell r="D1810" t="str">
            <v>Lea</v>
          </cell>
          <cell r="E1810" t="str">
            <v>County</v>
          </cell>
          <cell r="F1810" t="str">
            <v>NM</v>
          </cell>
          <cell r="G1810">
            <v>64727</v>
          </cell>
          <cell r="H1810">
            <v>0.21031408840205787</v>
          </cell>
          <cell r="I1810">
            <v>1351.9141120024869</v>
          </cell>
          <cell r="J1810" t="str">
            <v>TONS</v>
          </cell>
        </row>
        <row r="1811">
          <cell r="A1811" t="str">
            <v>35027</v>
          </cell>
          <cell r="B1811" t="str">
            <v>35</v>
          </cell>
          <cell r="C1811" t="str">
            <v>027</v>
          </cell>
          <cell r="D1811" t="str">
            <v>Lincoln</v>
          </cell>
          <cell r="E1811" t="str">
            <v>County</v>
          </cell>
          <cell r="F1811" t="str">
            <v>NM</v>
          </cell>
          <cell r="G1811">
            <v>20497</v>
          </cell>
          <cell r="H1811">
            <v>0.53183392691613407</v>
          </cell>
          <cell r="I1811">
            <v>1082.5839811165142</v>
          </cell>
          <cell r="J1811" t="str">
            <v>TONS</v>
          </cell>
        </row>
        <row r="1812">
          <cell r="A1812" t="str">
            <v>35028</v>
          </cell>
          <cell r="B1812" t="str">
            <v>35</v>
          </cell>
          <cell r="C1812" t="str">
            <v>028</v>
          </cell>
          <cell r="D1812" t="str">
            <v>Los Alamos</v>
          </cell>
          <cell r="E1812" t="str">
            <v>County</v>
          </cell>
          <cell r="F1812" t="str">
            <v>NM</v>
          </cell>
          <cell r="G1812">
            <v>17950</v>
          </cell>
          <cell r="H1812">
            <v>0.1124233983286908</v>
          </cell>
          <cell r="I1812">
            <v>0</v>
          </cell>
          <cell r="J1812" t="str">
            <v>TONS</v>
          </cell>
        </row>
        <row r="1813">
          <cell r="A1813" t="str">
            <v>35029</v>
          </cell>
          <cell r="B1813" t="str">
            <v>35</v>
          </cell>
          <cell r="C1813" t="str">
            <v>029</v>
          </cell>
          <cell r="D1813" t="str">
            <v>Luna</v>
          </cell>
          <cell r="E1813" t="str">
            <v>County</v>
          </cell>
          <cell r="F1813" t="str">
            <v>NM</v>
          </cell>
          <cell r="G1813">
            <v>25095</v>
          </cell>
          <cell r="H1813">
            <v>0.40613668061366809</v>
          </cell>
          <cell r="I1813">
            <v>1012.1728222676372</v>
          </cell>
          <cell r="J1813" t="str">
            <v>TONS</v>
          </cell>
        </row>
        <row r="1814">
          <cell r="A1814" t="str">
            <v>35031</v>
          </cell>
          <cell r="B1814" t="str">
            <v>35</v>
          </cell>
          <cell r="C1814" t="str">
            <v>031</v>
          </cell>
          <cell r="D1814" t="str">
            <v>McKinley</v>
          </cell>
          <cell r="E1814" t="str">
            <v>County</v>
          </cell>
          <cell r="F1814" t="str">
            <v>NM</v>
          </cell>
          <cell r="G1814">
            <v>71492</v>
          </cell>
          <cell r="H1814">
            <v>0.57378447938230848</v>
          </cell>
          <cell r="I1814">
            <v>4073.816850690811</v>
          </cell>
          <cell r="J1814" t="str">
            <v>TONS</v>
          </cell>
        </row>
        <row r="1815">
          <cell r="A1815" t="str">
            <v>35033</v>
          </cell>
          <cell r="B1815" t="str">
            <v>35</v>
          </cell>
          <cell r="C1815" t="str">
            <v>033</v>
          </cell>
          <cell r="D1815" t="str">
            <v>Mora</v>
          </cell>
          <cell r="E1815" t="str">
            <v>County</v>
          </cell>
          <cell r="F1815" t="str">
            <v>NM</v>
          </cell>
          <cell r="G1815">
            <v>4881</v>
          </cell>
          <cell r="H1815">
            <v>1</v>
          </cell>
          <cell r="I1815">
            <v>484.73464928260768</v>
          </cell>
          <cell r="J1815" t="str">
            <v>TONS</v>
          </cell>
        </row>
        <row r="1816">
          <cell r="A1816" t="str">
            <v>35035</v>
          </cell>
          <cell r="B1816" t="str">
            <v>35</v>
          </cell>
          <cell r="C1816" t="str">
            <v>035</v>
          </cell>
          <cell r="D1816" t="str">
            <v>Otero</v>
          </cell>
          <cell r="E1816" t="str">
            <v>County</v>
          </cell>
          <cell r="F1816" t="str">
            <v>NM</v>
          </cell>
          <cell r="G1816">
            <v>63797</v>
          </cell>
          <cell r="H1816">
            <v>0.295938680502218</v>
          </cell>
          <cell r="I1816">
            <v>1874.9826220970358</v>
          </cell>
          <cell r="J1816" t="str">
            <v>TONS</v>
          </cell>
        </row>
        <row r="1817">
          <cell r="A1817" t="str">
            <v>35037</v>
          </cell>
          <cell r="B1817" t="str">
            <v>35</v>
          </cell>
          <cell r="C1817" t="str">
            <v>037</v>
          </cell>
          <cell r="D1817" t="str">
            <v>Quay</v>
          </cell>
          <cell r="E1817" t="str">
            <v>County</v>
          </cell>
          <cell r="F1817" t="str">
            <v>NM</v>
          </cell>
          <cell r="G1817">
            <v>9041</v>
          </cell>
          <cell r="H1817">
            <v>0.41566198429377282</v>
          </cell>
          <cell r="I1817">
            <v>373.20893505511975</v>
          </cell>
          <cell r="J1817" t="str">
            <v>TONS</v>
          </cell>
        </row>
        <row r="1818">
          <cell r="A1818" t="str">
            <v>35039</v>
          </cell>
          <cell r="B1818" t="str">
            <v>35</v>
          </cell>
          <cell r="C1818" t="str">
            <v>039</v>
          </cell>
          <cell r="D1818" t="str">
            <v>Rio Arriba</v>
          </cell>
          <cell r="E1818" t="str">
            <v>County</v>
          </cell>
          <cell r="F1818" t="str">
            <v>NM</v>
          </cell>
          <cell r="G1818">
            <v>40246</v>
          </cell>
          <cell r="H1818">
            <v>0.49763951697063064</v>
          </cell>
          <cell r="I1818">
            <v>1988.9910993304786</v>
          </cell>
          <cell r="J1818" t="str">
            <v>TONS</v>
          </cell>
        </row>
        <row r="1819">
          <cell r="A1819" t="str">
            <v>35041</v>
          </cell>
          <cell r="B1819" t="str">
            <v>35</v>
          </cell>
          <cell r="C1819" t="str">
            <v>041</v>
          </cell>
          <cell r="D1819" t="str">
            <v>Roosevelt</v>
          </cell>
          <cell r="E1819" t="str">
            <v>County</v>
          </cell>
          <cell r="F1819" t="str">
            <v>NM</v>
          </cell>
          <cell r="G1819">
            <v>19846</v>
          </cell>
          <cell r="H1819">
            <v>0.36460747757734557</v>
          </cell>
          <cell r="I1819">
            <v>718.61092444354608</v>
          </cell>
          <cell r="J1819" t="str">
            <v>TONS</v>
          </cell>
        </row>
        <row r="1820">
          <cell r="A1820" t="str">
            <v>35043</v>
          </cell>
          <cell r="B1820" t="str">
            <v>35</v>
          </cell>
          <cell r="C1820" t="str">
            <v>043</v>
          </cell>
          <cell r="D1820" t="str">
            <v>Sandoval</v>
          </cell>
          <cell r="E1820" t="str">
            <v>County</v>
          </cell>
          <cell r="F1820" t="str">
            <v>NM</v>
          </cell>
          <cell r="G1820">
            <v>131561</v>
          </cell>
          <cell r="H1820">
            <v>0.17058246744855998</v>
          </cell>
          <cell r="I1820">
            <v>0</v>
          </cell>
          <cell r="J1820" t="str">
            <v>TONS</v>
          </cell>
        </row>
        <row r="1821">
          <cell r="A1821" t="str">
            <v>35045</v>
          </cell>
          <cell r="B1821" t="str">
            <v>35</v>
          </cell>
          <cell r="C1821" t="str">
            <v>045</v>
          </cell>
          <cell r="D1821" t="str">
            <v>San Juan</v>
          </cell>
          <cell r="E1821" t="str">
            <v>County</v>
          </cell>
          <cell r="F1821" t="str">
            <v>NM</v>
          </cell>
          <cell r="G1821">
            <v>130044</v>
          </cell>
          <cell r="H1821">
            <v>0.33663990649318692</v>
          </cell>
          <cell r="I1821">
            <v>4347.6159549875019</v>
          </cell>
          <cell r="J1821" t="str">
            <v>TONS</v>
          </cell>
        </row>
        <row r="1822">
          <cell r="A1822" t="str">
            <v>35047</v>
          </cell>
          <cell r="B1822" t="str">
            <v>35</v>
          </cell>
          <cell r="C1822" t="str">
            <v>047</v>
          </cell>
          <cell r="D1822" t="str">
            <v>San Miguel</v>
          </cell>
          <cell r="E1822" t="str">
            <v>County</v>
          </cell>
          <cell r="F1822" t="str">
            <v>NM</v>
          </cell>
          <cell r="G1822">
            <v>29393</v>
          </cell>
          <cell r="H1822">
            <v>0.46895519341339775</v>
          </cell>
          <cell r="I1822">
            <v>1368.8962109632173</v>
          </cell>
          <cell r="J1822" t="str">
            <v>TONS</v>
          </cell>
        </row>
        <row r="1823">
          <cell r="A1823" t="str">
            <v>35049</v>
          </cell>
          <cell r="B1823" t="str">
            <v>35</v>
          </cell>
          <cell r="C1823" t="str">
            <v>049</v>
          </cell>
          <cell r="D1823" t="str">
            <v>Santa Fe</v>
          </cell>
          <cell r="E1823" t="str">
            <v>County</v>
          </cell>
          <cell r="F1823" t="str">
            <v>NM</v>
          </cell>
          <cell r="G1823">
            <v>144170</v>
          </cell>
          <cell r="H1823">
            <v>0.25160574321980994</v>
          </cell>
          <cell r="I1823">
            <v>3602.3898111201211</v>
          </cell>
          <cell r="J1823" t="str">
            <v>TONS</v>
          </cell>
        </row>
        <row r="1824">
          <cell r="A1824" t="str">
            <v>35051</v>
          </cell>
          <cell r="B1824" t="str">
            <v>35</v>
          </cell>
          <cell r="C1824" t="str">
            <v>051</v>
          </cell>
          <cell r="D1824" t="str">
            <v>Sierra</v>
          </cell>
          <cell r="E1824" t="str">
            <v>County</v>
          </cell>
          <cell r="F1824" t="str">
            <v>NM</v>
          </cell>
          <cell r="G1824">
            <v>11988</v>
          </cell>
          <cell r="H1824">
            <v>0.33950617283950618</v>
          </cell>
          <cell r="I1824">
            <v>404.19381736943524</v>
          </cell>
          <cell r="J1824" t="str">
            <v>TONS</v>
          </cell>
        </row>
        <row r="1825">
          <cell r="A1825" t="str">
            <v>35053</v>
          </cell>
          <cell r="B1825" t="str">
            <v>35</v>
          </cell>
          <cell r="C1825" t="str">
            <v>053</v>
          </cell>
          <cell r="D1825" t="str">
            <v>Socorro</v>
          </cell>
          <cell r="E1825" t="str">
            <v>County</v>
          </cell>
          <cell r="F1825" t="str">
            <v>NM</v>
          </cell>
          <cell r="G1825">
            <v>17866</v>
          </cell>
          <cell r="H1825">
            <v>0.49675361020933617</v>
          </cell>
          <cell r="I1825">
            <v>881.38086711394044</v>
          </cell>
          <cell r="J1825" t="str">
            <v>TONS</v>
          </cell>
        </row>
        <row r="1826">
          <cell r="A1826" t="str">
            <v>35055</v>
          </cell>
          <cell r="B1826" t="str">
            <v>35</v>
          </cell>
          <cell r="C1826" t="str">
            <v>055</v>
          </cell>
          <cell r="D1826" t="str">
            <v>Taos</v>
          </cell>
          <cell r="E1826" t="str">
            <v>County</v>
          </cell>
          <cell r="F1826" t="str">
            <v>NM</v>
          </cell>
          <cell r="G1826">
            <v>32937</v>
          </cell>
          <cell r="H1826">
            <v>0.58447946078877855</v>
          </cell>
          <cell r="I1826">
            <v>1911.8268251054049</v>
          </cell>
          <cell r="J1826" t="str">
            <v>TONS</v>
          </cell>
        </row>
        <row r="1827">
          <cell r="A1827" t="str">
            <v>35057</v>
          </cell>
          <cell r="B1827" t="str">
            <v>35</v>
          </cell>
          <cell r="C1827" t="str">
            <v>057</v>
          </cell>
          <cell r="D1827" t="str">
            <v>Torrance</v>
          </cell>
          <cell r="E1827" t="str">
            <v>County</v>
          </cell>
          <cell r="F1827" t="str">
            <v>NM</v>
          </cell>
          <cell r="G1827">
            <v>16383</v>
          </cell>
          <cell r="H1827">
            <v>0.98785326252823047</v>
          </cell>
          <cell r="I1827">
            <v>1607.2414595348746</v>
          </cell>
          <cell r="J1827" t="str">
            <v>TONS</v>
          </cell>
        </row>
        <row r="1828">
          <cell r="A1828" t="str">
            <v>35059</v>
          </cell>
          <cell r="B1828" t="str">
            <v>35</v>
          </cell>
          <cell r="C1828" t="str">
            <v>059</v>
          </cell>
          <cell r="D1828" t="str">
            <v>Union</v>
          </cell>
          <cell r="E1828" t="str">
            <v>County</v>
          </cell>
          <cell r="F1828" t="str">
            <v>NM</v>
          </cell>
          <cell r="G1828">
            <v>4549</v>
          </cell>
          <cell r="H1828">
            <v>1</v>
          </cell>
          <cell r="I1828">
            <v>451.76355656352837</v>
          </cell>
          <cell r="J1828" t="str">
            <v>TONS</v>
          </cell>
        </row>
        <row r="1829">
          <cell r="A1829" t="str">
            <v>35061</v>
          </cell>
          <cell r="B1829" t="str">
            <v>35</v>
          </cell>
          <cell r="C1829" t="str">
            <v>061</v>
          </cell>
          <cell r="D1829" t="str">
            <v>Valencia</v>
          </cell>
          <cell r="E1829" t="str">
            <v>County</v>
          </cell>
          <cell r="F1829" t="str">
            <v>NM</v>
          </cell>
          <cell r="G1829">
            <v>76569</v>
          </cell>
          <cell r="H1829">
            <v>0.16731314239444162</v>
          </cell>
          <cell r="I1829">
            <v>0</v>
          </cell>
          <cell r="J1829" t="str">
            <v>TONS</v>
          </cell>
        </row>
        <row r="1830">
          <cell r="A1830" t="str">
            <v>36001</v>
          </cell>
          <cell r="B1830" t="str">
            <v>36</v>
          </cell>
          <cell r="C1830" t="str">
            <v>001</v>
          </cell>
          <cell r="D1830" t="str">
            <v>Albany</v>
          </cell>
          <cell r="E1830" t="str">
            <v>County</v>
          </cell>
          <cell r="F1830" t="str">
            <v>NY</v>
          </cell>
          <cell r="G1830">
            <v>304204</v>
          </cell>
          <cell r="H1830">
            <v>9.6961249687709569E-2</v>
          </cell>
          <cell r="I1830">
            <v>0</v>
          </cell>
          <cell r="J1830" t="str">
            <v>TONS</v>
          </cell>
        </row>
        <row r="1831">
          <cell r="A1831" t="str">
            <v>36003</v>
          </cell>
          <cell r="B1831" t="str">
            <v>36</v>
          </cell>
          <cell r="C1831" t="str">
            <v>003</v>
          </cell>
          <cell r="D1831" t="str">
            <v>Allegany</v>
          </cell>
          <cell r="E1831" t="str">
            <v>County</v>
          </cell>
          <cell r="F1831" t="str">
            <v>NY</v>
          </cell>
          <cell r="G1831">
            <v>48946</v>
          </cell>
          <cell r="H1831">
            <v>0.787398357373432</v>
          </cell>
          <cell r="I1831">
            <v>3827.4274499798603</v>
          </cell>
          <cell r="J1831" t="str">
            <v>TONS</v>
          </cell>
        </row>
        <row r="1832">
          <cell r="A1832" t="str">
            <v>36005</v>
          </cell>
          <cell r="B1832" t="str">
            <v>36</v>
          </cell>
          <cell r="C1832" t="str">
            <v>005</v>
          </cell>
          <cell r="D1832" t="str">
            <v>Bronx</v>
          </cell>
          <cell r="E1832" t="str">
            <v>County</v>
          </cell>
          <cell r="F1832" t="str">
            <v>NY</v>
          </cell>
          <cell r="G1832">
            <v>1385108</v>
          </cell>
          <cell r="H1832">
            <v>2.8156649156600063E-5</v>
          </cell>
          <cell r="I1832">
            <v>0</v>
          </cell>
          <cell r="J1832" t="str">
            <v>TONS</v>
          </cell>
        </row>
        <row r="1833">
          <cell r="A1833" t="str">
            <v>36007</v>
          </cell>
          <cell r="B1833" t="str">
            <v>36</v>
          </cell>
          <cell r="C1833" t="str">
            <v>007</v>
          </cell>
          <cell r="D1833" t="str">
            <v>Broome</v>
          </cell>
          <cell r="E1833" t="str">
            <v>County</v>
          </cell>
          <cell r="F1833" t="str">
            <v>NY</v>
          </cell>
          <cell r="G1833">
            <v>200600</v>
          </cell>
          <cell r="H1833">
            <v>0.26056829511465601</v>
          </cell>
          <cell r="I1833">
            <v>5190.9608928502148</v>
          </cell>
          <cell r="J1833" t="str">
            <v>TONS</v>
          </cell>
        </row>
        <row r="1834">
          <cell r="A1834" t="str">
            <v>36009</v>
          </cell>
          <cell r="B1834" t="str">
            <v>36</v>
          </cell>
          <cell r="C1834" t="str">
            <v>009</v>
          </cell>
          <cell r="D1834" t="str">
            <v>Cattaraugus</v>
          </cell>
          <cell r="E1834" t="str">
            <v>County</v>
          </cell>
          <cell r="F1834" t="str">
            <v>NY</v>
          </cell>
          <cell r="G1834">
            <v>80317</v>
          </cell>
          <cell r="H1834">
            <v>0.61752804512120718</v>
          </cell>
          <cell r="I1834">
            <v>4925.6031827737706</v>
          </cell>
          <cell r="J1834" t="str">
            <v>TONS</v>
          </cell>
        </row>
        <row r="1835">
          <cell r="A1835" t="str">
            <v>36011</v>
          </cell>
          <cell r="B1835" t="str">
            <v>36</v>
          </cell>
          <cell r="C1835" t="str">
            <v>011</v>
          </cell>
          <cell r="D1835" t="str">
            <v>Cayuga</v>
          </cell>
          <cell r="E1835" t="str">
            <v>County</v>
          </cell>
          <cell r="F1835" t="str">
            <v>NY</v>
          </cell>
          <cell r="G1835">
            <v>80026</v>
          </cell>
          <cell r="H1835">
            <v>0.55781870891960117</v>
          </cell>
          <cell r="I1835">
            <v>4433.2216234328225</v>
          </cell>
          <cell r="J1835" t="str">
            <v>TONS</v>
          </cell>
        </row>
        <row r="1836">
          <cell r="A1836" t="str">
            <v>36013</v>
          </cell>
          <cell r="B1836" t="str">
            <v>36</v>
          </cell>
          <cell r="C1836" t="str">
            <v>013</v>
          </cell>
          <cell r="D1836" t="str">
            <v>Chautauqua</v>
          </cell>
          <cell r="E1836" t="str">
            <v>County</v>
          </cell>
          <cell r="F1836" t="str">
            <v>NY</v>
          </cell>
          <cell r="G1836">
            <v>134905</v>
          </cell>
          <cell r="H1836">
            <v>0.43862718209110113</v>
          </cell>
          <cell r="I1836">
            <v>5876.5014140544445</v>
          </cell>
          <cell r="J1836" t="str">
            <v>TONS</v>
          </cell>
        </row>
        <row r="1837">
          <cell r="A1837" t="str">
            <v>36015</v>
          </cell>
          <cell r="B1837" t="str">
            <v>36</v>
          </cell>
          <cell r="C1837" t="str">
            <v>015</v>
          </cell>
          <cell r="D1837" t="str">
            <v>Chemung</v>
          </cell>
          <cell r="E1837" t="str">
            <v>County</v>
          </cell>
          <cell r="F1837" t="str">
            <v>NY</v>
          </cell>
          <cell r="G1837">
            <v>88830</v>
          </cell>
          <cell r="H1837">
            <v>0.24178768434087583</v>
          </cell>
          <cell r="I1837">
            <v>2132.9913536758545</v>
          </cell>
          <cell r="J1837" t="str">
            <v>TONS</v>
          </cell>
        </row>
        <row r="1838">
          <cell r="A1838" t="str">
            <v>36017</v>
          </cell>
          <cell r="B1838" t="str">
            <v>36</v>
          </cell>
          <cell r="C1838" t="str">
            <v>017</v>
          </cell>
          <cell r="D1838" t="str">
            <v>Chenango</v>
          </cell>
          <cell r="E1838" t="str">
            <v>County</v>
          </cell>
          <cell r="F1838" t="str">
            <v>NY</v>
          </cell>
          <cell r="G1838">
            <v>50477</v>
          </cell>
          <cell r="H1838">
            <v>0.83412247162073816</v>
          </cell>
          <cell r="I1838">
            <v>4181.3701441087705</v>
          </cell>
          <cell r="J1838" t="str">
            <v>TONS</v>
          </cell>
        </row>
        <row r="1839">
          <cell r="A1839" t="str">
            <v>36019</v>
          </cell>
          <cell r="B1839" t="str">
            <v>36</v>
          </cell>
          <cell r="C1839" t="str">
            <v>019</v>
          </cell>
          <cell r="D1839" t="str">
            <v>Clinton</v>
          </cell>
          <cell r="E1839" t="str">
            <v>County</v>
          </cell>
          <cell r="F1839" t="str">
            <v>NY</v>
          </cell>
          <cell r="G1839">
            <v>82128</v>
          </cell>
          <cell r="H1839">
            <v>0.64155951685174362</v>
          </cell>
          <cell r="I1839">
            <v>5232.6713113502556</v>
          </cell>
          <cell r="J1839" t="str">
            <v>TONS</v>
          </cell>
        </row>
        <row r="1840">
          <cell r="A1840" t="str">
            <v>36021</v>
          </cell>
          <cell r="B1840" t="str">
            <v>36</v>
          </cell>
          <cell r="C1840" t="str">
            <v>021</v>
          </cell>
          <cell r="D1840" t="str">
            <v>Columbia</v>
          </cell>
          <cell r="E1840" t="str">
            <v>County</v>
          </cell>
          <cell r="F1840" t="str">
            <v>NY</v>
          </cell>
          <cell r="G1840">
            <v>63096</v>
          </cell>
          <cell r="H1840">
            <v>0.73297831875237729</v>
          </cell>
          <cell r="I1840">
            <v>4592.9129399758331</v>
          </cell>
          <cell r="J1840" t="str">
            <v>TONS</v>
          </cell>
        </row>
        <row r="1841">
          <cell r="A1841" t="str">
            <v>36023</v>
          </cell>
          <cell r="B1841" t="str">
            <v>36</v>
          </cell>
          <cell r="C1841" t="str">
            <v>023</v>
          </cell>
          <cell r="D1841" t="str">
            <v>Cortland</v>
          </cell>
          <cell r="E1841" t="str">
            <v>County</v>
          </cell>
          <cell r="F1841" t="str">
            <v>NY</v>
          </cell>
          <cell r="G1841">
            <v>49336</v>
          </cell>
          <cell r="H1841">
            <v>0.44273958164423544</v>
          </cell>
          <cell r="I1841">
            <v>2169.2396935627944</v>
          </cell>
          <cell r="J1841" t="str">
            <v>TONS</v>
          </cell>
        </row>
        <row r="1842">
          <cell r="A1842" t="str">
            <v>36025</v>
          </cell>
          <cell r="B1842" t="str">
            <v>36</v>
          </cell>
          <cell r="C1842" t="str">
            <v>025</v>
          </cell>
          <cell r="D1842" t="str">
            <v>Delaware</v>
          </cell>
          <cell r="E1842" t="str">
            <v>County</v>
          </cell>
          <cell r="F1842" t="str">
            <v>NY</v>
          </cell>
          <cell r="G1842">
            <v>47980</v>
          </cell>
          <cell r="H1842">
            <v>0.78363901625677368</v>
          </cell>
          <cell r="I1842">
            <v>3733.9762504357232</v>
          </cell>
          <cell r="J1842" t="str">
            <v>TONS</v>
          </cell>
        </row>
        <row r="1843">
          <cell r="A1843" t="str">
            <v>36027</v>
          </cell>
          <cell r="B1843" t="str">
            <v>36</v>
          </cell>
          <cell r="C1843" t="str">
            <v>027</v>
          </cell>
          <cell r="D1843" t="str">
            <v>Dutchess</v>
          </cell>
          <cell r="E1843" t="str">
            <v>County</v>
          </cell>
          <cell r="F1843" t="str">
            <v>NY</v>
          </cell>
          <cell r="G1843">
            <v>297488</v>
          </cell>
          <cell r="H1843">
            <v>0.25399343839079225</v>
          </cell>
          <cell r="I1843">
            <v>7503.9029091976718</v>
          </cell>
          <cell r="J1843" t="str">
            <v>TONS</v>
          </cell>
        </row>
        <row r="1844">
          <cell r="A1844" t="str">
            <v>36029</v>
          </cell>
          <cell r="B1844" t="str">
            <v>36</v>
          </cell>
          <cell r="C1844" t="str">
            <v>029</v>
          </cell>
          <cell r="D1844" t="str">
            <v>Erie</v>
          </cell>
          <cell r="E1844" t="str">
            <v>County</v>
          </cell>
          <cell r="F1844" t="str">
            <v>NY</v>
          </cell>
          <cell r="G1844">
            <v>919040</v>
          </cell>
          <cell r="H1844">
            <v>9.4038344359331477E-2</v>
          </cell>
          <cell r="I1844">
            <v>0</v>
          </cell>
          <cell r="J1844" t="str">
            <v>TONS</v>
          </cell>
        </row>
        <row r="1845">
          <cell r="A1845" t="str">
            <v>36031</v>
          </cell>
          <cell r="B1845" t="str">
            <v>36</v>
          </cell>
          <cell r="C1845" t="str">
            <v>031</v>
          </cell>
          <cell r="D1845" t="str">
            <v>Essex</v>
          </cell>
          <cell r="E1845" t="str">
            <v>County</v>
          </cell>
          <cell r="F1845" t="str">
            <v>NY</v>
          </cell>
          <cell r="G1845">
            <v>39370</v>
          </cell>
          <cell r="H1845">
            <v>0.74856489712979424</v>
          </cell>
          <cell r="I1845">
            <v>2926.780341939711</v>
          </cell>
          <cell r="J1845" t="str">
            <v>TONS</v>
          </cell>
        </row>
        <row r="1846">
          <cell r="A1846" t="str">
            <v>36033</v>
          </cell>
          <cell r="B1846" t="str">
            <v>36</v>
          </cell>
          <cell r="C1846" t="str">
            <v>033</v>
          </cell>
          <cell r="D1846" t="str">
            <v>Franklin</v>
          </cell>
          <cell r="E1846" t="str">
            <v>County</v>
          </cell>
          <cell r="F1846" t="str">
            <v>NY</v>
          </cell>
          <cell r="G1846">
            <v>51599</v>
          </cell>
          <cell r="H1846">
            <v>0.62675633248706375</v>
          </cell>
          <cell r="I1846">
            <v>3211.7022245030803</v>
          </cell>
          <cell r="J1846" t="str">
            <v>TONS</v>
          </cell>
        </row>
        <row r="1847">
          <cell r="A1847" t="str">
            <v>36035</v>
          </cell>
          <cell r="B1847" t="str">
            <v>36</v>
          </cell>
          <cell r="C1847" t="str">
            <v>035</v>
          </cell>
          <cell r="D1847" t="str">
            <v>Fulton</v>
          </cell>
          <cell r="E1847" t="str">
            <v>County</v>
          </cell>
          <cell r="F1847" t="str">
            <v>NY</v>
          </cell>
          <cell r="G1847">
            <v>55531</v>
          </cell>
          <cell r="H1847">
            <v>0.50373665160000725</v>
          </cell>
          <cell r="I1847">
            <v>2778.0131826229021</v>
          </cell>
          <cell r="J1847" t="str">
            <v>TONS</v>
          </cell>
        </row>
        <row r="1848">
          <cell r="A1848" t="str">
            <v>36037</v>
          </cell>
          <cell r="B1848" t="str">
            <v>36</v>
          </cell>
          <cell r="C1848" t="str">
            <v>037</v>
          </cell>
          <cell r="D1848" t="str">
            <v>Genesee</v>
          </cell>
          <cell r="E1848" t="str">
            <v>County</v>
          </cell>
          <cell r="F1848" t="str">
            <v>NY</v>
          </cell>
          <cell r="G1848">
            <v>60079</v>
          </cell>
          <cell r="H1848">
            <v>0.59886149902628205</v>
          </cell>
          <cell r="I1848">
            <v>3573.0932076498548</v>
          </cell>
          <cell r="J1848" t="str">
            <v>TONS</v>
          </cell>
        </row>
        <row r="1849">
          <cell r="A1849" t="str">
            <v>36039</v>
          </cell>
          <cell r="B1849" t="str">
            <v>36</v>
          </cell>
          <cell r="C1849" t="str">
            <v>039</v>
          </cell>
          <cell r="D1849" t="str">
            <v>Greene</v>
          </cell>
          <cell r="E1849" t="str">
            <v>County</v>
          </cell>
          <cell r="F1849" t="str">
            <v>NY</v>
          </cell>
          <cell r="G1849">
            <v>49221</v>
          </cell>
          <cell r="H1849">
            <v>0.73141545275390585</v>
          </cell>
          <cell r="I1849">
            <v>3575.2780390950943</v>
          </cell>
          <cell r="J1849" t="str">
            <v>TONS</v>
          </cell>
        </row>
        <row r="1850">
          <cell r="A1850" t="str">
            <v>36041</v>
          </cell>
          <cell r="B1850" t="str">
            <v>36</v>
          </cell>
          <cell r="C1850" t="str">
            <v>041</v>
          </cell>
          <cell r="D1850" t="str">
            <v>Hamilton</v>
          </cell>
          <cell r="E1850" t="str">
            <v>County</v>
          </cell>
          <cell r="F1850" t="str">
            <v>NY</v>
          </cell>
          <cell r="G1850">
            <v>4836</v>
          </cell>
          <cell r="H1850">
            <v>1</v>
          </cell>
          <cell r="I1850">
            <v>480.26567587188907</v>
          </cell>
          <cell r="J1850" t="str">
            <v>TONS</v>
          </cell>
        </row>
        <row r="1851">
          <cell r="A1851" t="str">
            <v>36043</v>
          </cell>
          <cell r="B1851" t="str">
            <v>36</v>
          </cell>
          <cell r="C1851" t="str">
            <v>043</v>
          </cell>
          <cell r="D1851" t="str">
            <v>Herkimer</v>
          </cell>
          <cell r="E1851" t="str">
            <v>County</v>
          </cell>
          <cell r="F1851" t="str">
            <v>NY</v>
          </cell>
          <cell r="G1851">
            <v>64519</v>
          </cell>
          <cell r="H1851">
            <v>0.51809544475270852</v>
          </cell>
          <cell r="I1851">
            <v>3319.6527600019931</v>
          </cell>
          <cell r="J1851" t="str">
            <v>TONS</v>
          </cell>
        </row>
        <row r="1852">
          <cell r="A1852" t="str">
            <v>36045</v>
          </cell>
          <cell r="B1852" t="str">
            <v>36</v>
          </cell>
          <cell r="C1852" t="str">
            <v>045</v>
          </cell>
          <cell r="D1852" t="str">
            <v>Jefferson</v>
          </cell>
          <cell r="E1852" t="str">
            <v>County</v>
          </cell>
          <cell r="F1852" t="str">
            <v>NY</v>
          </cell>
          <cell r="G1852">
            <v>116229</v>
          </cell>
          <cell r="H1852">
            <v>0.48049109946743068</v>
          </cell>
          <cell r="I1852">
            <v>5546.1946237422226</v>
          </cell>
          <cell r="J1852" t="str">
            <v>TONS</v>
          </cell>
        </row>
        <row r="1853">
          <cell r="A1853" t="str">
            <v>36047</v>
          </cell>
          <cell r="B1853" t="str">
            <v>36</v>
          </cell>
          <cell r="C1853" t="str">
            <v>047</v>
          </cell>
          <cell r="D1853" t="str">
            <v>Kings</v>
          </cell>
          <cell r="E1853" t="str">
            <v>County</v>
          </cell>
          <cell r="F1853" t="str">
            <v>NY</v>
          </cell>
          <cell r="G1853">
            <v>2504700</v>
          </cell>
          <cell r="H1853">
            <v>1.4772228210963388E-5</v>
          </cell>
          <cell r="I1853">
            <v>0</v>
          </cell>
          <cell r="J1853" t="str">
            <v>TONS</v>
          </cell>
        </row>
        <row r="1854">
          <cell r="A1854" t="str">
            <v>36049</v>
          </cell>
          <cell r="B1854" t="str">
            <v>36</v>
          </cell>
          <cell r="C1854" t="str">
            <v>049</v>
          </cell>
          <cell r="D1854" t="str">
            <v>Lewis</v>
          </cell>
          <cell r="E1854" t="str">
            <v>County</v>
          </cell>
          <cell r="F1854" t="str">
            <v>NY</v>
          </cell>
          <cell r="G1854">
            <v>27087</v>
          </cell>
          <cell r="H1854">
            <v>0.86849780337431237</v>
          </cell>
          <cell r="I1854">
            <v>2336.2799886034309</v>
          </cell>
          <cell r="J1854" t="str">
            <v>TONS</v>
          </cell>
        </row>
        <row r="1855">
          <cell r="A1855" t="str">
            <v>36051</v>
          </cell>
          <cell r="B1855" t="str">
            <v>36</v>
          </cell>
          <cell r="C1855" t="str">
            <v>051</v>
          </cell>
          <cell r="D1855" t="str">
            <v>Livingston</v>
          </cell>
          <cell r="E1855" t="str">
            <v>County</v>
          </cell>
          <cell r="F1855" t="str">
            <v>NY</v>
          </cell>
          <cell r="G1855">
            <v>65393</v>
          </cell>
          <cell r="H1855">
            <v>0.54652638661630448</v>
          </cell>
          <cell r="I1855">
            <v>3549.2586827926889</v>
          </cell>
          <cell r="J1855" t="str">
            <v>TONS</v>
          </cell>
        </row>
        <row r="1856">
          <cell r="A1856" t="str">
            <v>36053</v>
          </cell>
          <cell r="B1856" t="str">
            <v>36</v>
          </cell>
          <cell r="C1856" t="str">
            <v>053</v>
          </cell>
          <cell r="D1856" t="str">
            <v>Madison</v>
          </cell>
          <cell r="E1856" t="str">
            <v>County</v>
          </cell>
          <cell r="F1856" t="str">
            <v>NY</v>
          </cell>
          <cell r="G1856">
            <v>73442</v>
          </cell>
          <cell r="H1856">
            <v>0.5894583480842025</v>
          </cell>
          <cell r="I1856">
            <v>4299.2517316315034</v>
          </cell>
          <cell r="J1856" t="str">
            <v>TONS</v>
          </cell>
        </row>
        <row r="1857">
          <cell r="A1857" t="str">
            <v>36055</v>
          </cell>
          <cell r="B1857" t="str">
            <v>36</v>
          </cell>
          <cell r="C1857" t="str">
            <v>055</v>
          </cell>
          <cell r="D1857" t="str">
            <v>Monroe</v>
          </cell>
          <cell r="E1857" t="str">
            <v>County</v>
          </cell>
          <cell r="F1857" t="str">
            <v>NY</v>
          </cell>
          <cell r="G1857">
            <v>744344</v>
          </cell>
          <cell r="H1857">
            <v>6.4499747428608284E-2</v>
          </cell>
          <cell r="I1857">
            <v>0</v>
          </cell>
          <cell r="J1857" t="str">
            <v>TONS</v>
          </cell>
        </row>
        <row r="1858">
          <cell r="A1858" t="str">
            <v>36057</v>
          </cell>
          <cell r="B1858" t="str">
            <v>36</v>
          </cell>
          <cell r="C1858" t="str">
            <v>057</v>
          </cell>
          <cell r="D1858" t="str">
            <v>Montgomery</v>
          </cell>
          <cell r="E1858" t="str">
            <v>County</v>
          </cell>
          <cell r="F1858" t="str">
            <v>NY</v>
          </cell>
          <cell r="G1858">
            <v>50219</v>
          </cell>
          <cell r="H1858">
            <v>0.40938688544176505</v>
          </cell>
          <cell r="I1858">
            <v>2041.724985576958</v>
          </cell>
          <cell r="J1858" t="str">
            <v>TONS</v>
          </cell>
        </row>
        <row r="1859">
          <cell r="A1859" t="str">
            <v>36059</v>
          </cell>
          <cell r="B1859" t="str">
            <v>36</v>
          </cell>
          <cell r="C1859" t="str">
            <v>059</v>
          </cell>
          <cell r="D1859" t="str">
            <v>Nassau</v>
          </cell>
          <cell r="E1859" t="str">
            <v>County</v>
          </cell>
          <cell r="F1859" t="str">
            <v>NY</v>
          </cell>
          <cell r="G1859">
            <v>1339532</v>
          </cell>
          <cell r="H1859">
            <v>1.9223131660908437E-3</v>
          </cell>
          <cell r="I1859">
            <v>0</v>
          </cell>
          <cell r="J1859" t="str">
            <v>TONS</v>
          </cell>
        </row>
        <row r="1860">
          <cell r="A1860" t="str">
            <v>36061</v>
          </cell>
          <cell r="B1860" t="str">
            <v>36</v>
          </cell>
          <cell r="C1860" t="str">
            <v>061</v>
          </cell>
          <cell r="D1860" t="str">
            <v>New York</v>
          </cell>
          <cell r="E1860" t="str">
            <v>County</v>
          </cell>
          <cell r="F1860" t="str">
            <v>NY</v>
          </cell>
          <cell r="G1860">
            <v>1585873</v>
          </cell>
          <cell r="H1860">
            <v>0</v>
          </cell>
          <cell r="I1860">
            <v>0</v>
          </cell>
          <cell r="J1860" t="str">
            <v>TONS</v>
          </cell>
        </row>
        <row r="1861">
          <cell r="A1861" t="str">
            <v>36063</v>
          </cell>
          <cell r="B1861" t="str">
            <v>36</v>
          </cell>
          <cell r="C1861" t="str">
            <v>063</v>
          </cell>
          <cell r="D1861" t="str">
            <v>Niagara</v>
          </cell>
          <cell r="E1861" t="str">
            <v>County</v>
          </cell>
          <cell r="F1861" t="str">
            <v>NY</v>
          </cell>
          <cell r="G1861">
            <v>216469</v>
          </cell>
          <cell r="H1861">
            <v>0.22440626602423441</v>
          </cell>
          <cell r="I1861">
            <v>4824.2071416105791</v>
          </cell>
          <cell r="J1861" t="str">
            <v>TONS</v>
          </cell>
        </row>
        <row r="1862">
          <cell r="A1862" t="str">
            <v>36065</v>
          </cell>
          <cell r="B1862" t="str">
            <v>36</v>
          </cell>
          <cell r="C1862" t="str">
            <v>065</v>
          </cell>
          <cell r="D1862" t="str">
            <v>Oneida</v>
          </cell>
          <cell r="E1862" t="str">
            <v>County</v>
          </cell>
          <cell r="F1862" t="str">
            <v>NY</v>
          </cell>
          <cell r="G1862">
            <v>234878</v>
          </cell>
          <cell r="H1862">
            <v>0.3298393208389036</v>
          </cell>
          <cell r="I1862">
            <v>7693.7846238930915</v>
          </cell>
          <cell r="J1862" t="str">
            <v>TONS</v>
          </cell>
        </row>
        <row r="1863">
          <cell r="A1863" t="str">
            <v>36067</v>
          </cell>
          <cell r="B1863" t="str">
            <v>36</v>
          </cell>
          <cell r="C1863" t="str">
            <v>067</v>
          </cell>
          <cell r="D1863" t="str">
            <v>Onondaga</v>
          </cell>
          <cell r="E1863" t="str">
            <v>County</v>
          </cell>
          <cell r="F1863" t="str">
            <v>NY</v>
          </cell>
          <cell r="G1863">
            <v>467026</v>
          </cell>
          <cell r="H1863">
            <v>0.12587521893856016</v>
          </cell>
          <cell r="I1863">
            <v>0</v>
          </cell>
          <cell r="J1863" t="str">
            <v>TONS</v>
          </cell>
        </row>
        <row r="1864">
          <cell r="A1864" t="str">
            <v>36069</v>
          </cell>
          <cell r="B1864" t="str">
            <v>36</v>
          </cell>
          <cell r="C1864" t="str">
            <v>069</v>
          </cell>
          <cell r="D1864" t="str">
            <v>Ontario</v>
          </cell>
          <cell r="E1864" t="str">
            <v>County</v>
          </cell>
          <cell r="F1864" t="str">
            <v>NY</v>
          </cell>
          <cell r="G1864">
            <v>107931</v>
          </cell>
          <cell r="H1864">
            <v>0.47468289925971224</v>
          </cell>
          <cell r="I1864">
            <v>5087.9758833632122</v>
          </cell>
          <cell r="J1864" t="str">
            <v>TONS</v>
          </cell>
        </row>
        <row r="1865">
          <cell r="A1865" t="str">
            <v>36071</v>
          </cell>
          <cell r="B1865" t="str">
            <v>36</v>
          </cell>
          <cell r="C1865" t="str">
            <v>071</v>
          </cell>
          <cell r="D1865" t="str">
            <v>Orange</v>
          </cell>
          <cell r="E1865" t="str">
            <v>County</v>
          </cell>
          <cell r="F1865" t="str">
            <v>NY</v>
          </cell>
          <cell r="G1865">
            <v>372813</v>
          </cell>
          <cell r="H1865">
            <v>0.22340690909383526</v>
          </cell>
          <cell r="I1865">
            <v>8271.4739201186458</v>
          </cell>
          <cell r="J1865" t="str">
            <v>TONS</v>
          </cell>
        </row>
        <row r="1866">
          <cell r="A1866" t="str">
            <v>36073</v>
          </cell>
          <cell r="B1866" t="str">
            <v>36</v>
          </cell>
          <cell r="C1866" t="str">
            <v>073</v>
          </cell>
          <cell r="D1866" t="str">
            <v>Orleans</v>
          </cell>
          <cell r="E1866" t="str">
            <v>County</v>
          </cell>
          <cell r="F1866" t="str">
            <v>NY</v>
          </cell>
          <cell r="G1866">
            <v>42883</v>
          </cell>
          <cell r="H1866">
            <v>0.60879602639740693</v>
          </cell>
          <cell r="I1866">
            <v>2592.699751858439</v>
          </cell>
          <cell r="J1866" t="str">
            <v>TONS</v>
          </cell>
        </row>
        <row r="1867">
          <cell r="A1867" t="str">
            <v>36075</v>
          </cell>
          <cell r="B1867" t="str">
            <v>36</v>
          </cell>
          <cell r="C1867" t="str">
            <v>075</v>
          </cell>
          <cell r="D1867" t="str">
            <v>Oswego</v>
          </cell>
          <cell r="E1867" t="str">
            <v>County</v>
          </cell>
          <cell r="F1867" t="str">
            <v>NY</v>
          </cell>
          <cell r="G1867">
            <v>122109</v>
          </cell>
          <cell r="H1867">
            <v>0.61754661818539169</v>
          </cell>
          <cell r="I1867">
            <v>7488.8077101214667</v>
          </cell>
          <cell r="J1867" t="str">
            <v>TONS</v>
          </cell>
        </row>
        <row r="1868">
          <cell r="A1868" t="str">
            <v>36077</v>
          </cell>
          <cell r="B1868" t="str">
            <v>36</v>
          </cell>
          <cell r="C1868" t="str">
            <v>077</v>
          </cell>
          <cell r="D1868" t="str">
            <v>Otsego</v>
          </cell>
          <cell r="E1868" t="str">
            <v>County</v>
          </cell>
          <cell r="F1868" t="str">
            <v>NY</v>
          </cell>
          <cell r="G1868">
            <v>62259</v>
          </cell>
          <cell r="H1868">
            <v>0.70566504441124978</v>
          </cell>
          <cell r="I1868">
            <v>4363.1083961446602</v>
          </cell>
          <cell r="J1868" t="str">
            <v>TONS</v>
          </cell>
        </row>
        <row r="1869">
          <cell r="A1869" t="str">
            <v>36079</v>
          </cell>
          <cell r="B1869" t="str">
            <v>36</v>
          </cell>
          <cell r="C1869" t="str">
            <v>079</v>
          </cell>
          <cell r="D1869" t="str">
            <v>Putnam</v>
          </cell>
          <cell r="E1869" t="str">
            <v>County</v>
          </cell>
          <cell r="F1869" t="str">
            <v>NY</v>
          </cell>
          <cell r="G1869">
            <v>99710</v>
          </cell>
          <cell r="H1869">
            <v>0.20549593822084045</v>
          </cell>
          <cell r="I1869">
            <v>2034.8725596805225</v>
          </cell>
          <cell r="J1869" t="str">
            <v>TONS</v>
          </cell>
        </row>
        <row r="1870">
          <cell r="A1870" t="str">
            <v>36081</v>
          </cell>
          <cell r="B1870" t="str">
            <v>36</v>
          </cell>
          <cell r="C1870" t="str">
            <v>081</v>
          </cell>
          <cell r="D1870" t="str">
            <v>Queens</v>
          </cell>
          <cell r="E1870" t="str">
            <v>County</v>
          </cell>
          <cell r="F1870" t="str">
            <v>NY</v>
          </cell>
          <cell r="G1870">
            <v>2230722</v>
          </cell>
          <cell r="H1870">
            <v>0</v>
          </cell>
          <cell r="I1870">
            <v>0</v>
          </cell>
          <cell r="J1870" t="str">
            <v>TONS</v>
          </cell>
        </row>
        <row r="1871">
          <cell r="A1871" t="str">
            <v>36083</v>
          </cell>
          <cell r="B1871" t="str">
            <v>36</v>
          </cell>
          <cell r="C1871" t="str">
            <v>083</v>
          </cell>
          <cell r="D1871" t="str">
            <v>Rensselaer</v>
          </cell>
          <cell r="E1871" t="str">
            <v>County</v>
          </cell>
          <cell r="F1871" t="str">
            <v>NY</v>
          </cell>
          <cell r="G1871">
            <v>159429</v>
          </cell>
          <cell r="H1871">
            <v>0.30512014752648514</v>
          </cell>
          <cell r="I1871">
            <v>4830.9602569867757</v>
          </cell>
          <cell r="J1871" t="str">
            <v>TONS</v>
          </cell>
        </row>
        <row r="1872">
          <cell r="A1872" t="str">
            <v>36085</v>
          </cell>
          <cell r="B1872" t="str">
            <v>36</v>
          </cell>
          <cell r="C1872" t="str">
            <v>085</v>
          </cell>
          <cell r="D1872" t="str">
            <v>Richmond</v>
          </cell>
          <cell r="E1872" t="str">
            <v>County</v>
          </cell>
          <cell r="F1872" t="str">
            <v>NY</v>
          </cell>
          <cell r="G1872">
            <v>468730</v>
          </cell>
          <cell r="H1872">
            <v>0</v>
          </cell>
          <cell r="I1872">
            <v>0</v>
          </cell>
          <cell r="J1872" t="str">
            <v>TONS</v>
          </cell>
        </row>
        <row r="1873">
          <cell r="A1873" t="str">
            <v>36087</v>
          </cell>
          <cell r="B1873" t="str">
            <v>36</v>
          </cell>
          <cell r="C1873" t="str">
            <v>087</v>
          </cell>
          <cell r="D1873" t="str">
            <v>Rockland</v>
          </cell>
          <cell r="E1873" t="str">
            <v>County</v>
          </cell>
          <cell r="F1873" t="str">
            <v>NY</v>
          </cell>
          <cell r="G1873">
            <v>311687</v>
          </cell>
          <cell r="H1873">
            <v>7.1738635233423277E-3</v>
          </cell>
          <cell r="I1873">
            <v>0</v>
          </cell>
          <cell r="J1873" t="str">
            <v>TONS</v>
          </cell>
        </row>
        <row r="1874">
          <cell r="A1874" t="str">
            <v>36089</v>
          </cell>
          <cell r="B1874" t="str">
            <v>36</v>
          </cell>
          <cell r="C1874" t="str">
            <v>089</v>
          </cell>
          <cell r="D1874" t="str">
            <v>St. Lawrence</v>
          </cell>
          <cell r="E1874" t="str">
            <v>County</v>
          </cell>
          <cell r="F1874" t="str">
            <v>NY</v>
          </cell>
          <cell r="G1874">
            <v>111944</v>
          </cell>
          <cell r="H1874">
            <v>0.61991710140784673</v>
          </cell>
          <cell r="I1874">
            <v>6891.7528624494644</v>
          </cell>
          <cell r="J1874" t="str">
            <v>TONS</v>
          </cell>
        </row>
        <row r="1875">
          <cell r="A1875" t="str">
            <v>36091</v>
          </cell>
          <cell r="B1875" t="str">
            <v>36</v>
          </cell>
          <cell r="C1875" t="str">
            <v>091</v>
          </cell>
          <cell r="D1875" t="str">
            <v>Saratoga</v>
          </cell>
          <cell r="E1875" t="str">
            <v>County</v>
          </cell>
          <cell r="F1875" t="str">
            <v>NY</v>
          </cell>
          <cell r="G1875">
            <v>219607</v>
          </cell>
          <cell r="H1875">
            <v>0.29961704317257648</v>
          </cell>
          <cell r="I1875">
            <v>6534.4336106324563</v>
          </cell>
          <cell r="J1875" t="str">
            <v>TONS</v>
          </cell>
        </row>
        <row r="1876">
          <cell r="A1876" t="str">
            <v>36093</v>
          </cell>
          <cell r="B1876" t="str">
            <v>36</v>
          </cell>
          <cell r="C1876" t="str">
            <v>093</v>
          </cell>
          <cell r="D1876" t="str">
            <v>Schenectady</v>
          </cell>
          <cell r="E1876" t="str">
            <v>County</v>
          </cell>
          <cell r="F1876" t="str">
            <v>NY</v>
          </cell>
          <cell r="G1876">
            <v>154727</v>
          </cell>
          <cell r="H1876">
            <v>8.1563010980630402E-2</v>
          </cell>
          <cell r="I1876">
            <v>0</v>
          </cell>
          <cell r="J1876" t="str">
            <v>TONS</v>
          </cell>
        </row>
        <row r="1877">
          <cell r="A1877" t="str">
            <v>36095</v>
          </cell>
          <cell r="B1877" t="str">
            <v>36</v>
          </cell>
          <cell r="C1877" t="str">
            <v>095</v>
          </cell>
          <cell r="D1877" t="str">
            <v>Schoharie</v>
          </cell>
          <cell r="E1877" t="str">
            <v>County</v>
          </cell>
          <cell r="F1877" t="str">
            <v>NY</v>
          </cell>
          <cell r="G1877">
            <v>32749</v>
          </cell>
          <cell r="H1877">
            <v>0.8284527771840362</v>
          </cell>
          <cell r="I1877">
            <v>2694.3937245823454</v>
          </cell>
          <cell r="J1877" t="str">
            <v>TONS</v>
          </cell>
        </row>
        <row r="1878">
          <cell r="A1878" t="str">
            <v>36097</v>
          </cell>
          <cell r="B1878" t="str">
            <v>36</v>
          </cell>
          <cell r="C1878" t="str">
            <v>097</v>
          </cell>
          <cell r="D1878" t="str">
            <v>Schuyler</v>
          </cell>
          <cell r="E1878" t="str">
            <v>County</v>
          </cell>
          <cell r="F1878" t="str">
            <v>NY</v>
          </cell>
          <cell r="G1878">
            <v>18343</v>
          </cell>
          <cell r="H1878">
            <v>0.81153573570299298</v>
          </cell>
          <cell r="I1878">
            <v>1478.3364042657033</v>
          </cell>
          <cell r="J1878" t="str">
            <v>TONS</v>
          </cell>
        </row>
        <row r="1879">
          <cell r="A1879" t="str">
            <v>36099</v>
          </cell>
          <cell r="B1879" t="str">
            <v>36</v>
          </cell>
          <cell r="C1879" t="str">
            <v>099</v>
          </cell>
          <cell r="D1879" t="str">
            <v>Seneca</v>
          </cell>
          <cell r="E1879" t="str">
            <v>County</v>
          </cell>
          <cell r="F1879" t="str">
            <v>NY</v>
          </cell>
          <cell r="G1879">
            <v>35251</v>
          </cell>
          <cell r="H1879">
            <v>0.58656492014410944</v>
          </cell>
          <cell r="I1879">
            <v>2053.4436269650641</v>
          </cell>
          <cell r="J1879" t="str">
            <v>TONS</v>
          </cell>
        </row>
        <row r="1880">
          <cell r="A1880" t="str">
            <v>36101</v>
          </cell>
          <cell r="B1880" t="str">
            <v>36</v>
          </cell>
          <cell r="C1880" t="str">
            <v>101</v>
          </cell>
          <cell r="D1880" t="str">
            <v>Steuben</v>
          </cell>
          <cell r="E1880" t="str">
            <v>County</v>
          </cell>
          <cell r="F1880" t="str">
            <v>NY</v>
          </cell>
          <cell r="G1880">
            <v>98990</v>
          </cell>
          <cell r="H1880">
            <v>0.60370744519648445</v>
          </cell>
          <cell r="I1880">
            <v>5934.8959999544995</v>
          </cell>
          <cell r="J1880" t="str">
            <v>TONS</v>
          </cell>
        </row>
        <row r="1881">
          <cell r="A1881" t="str">
            <v>36103</v>
          </cell>
          <cell r="B1881" t="str">
            <v>36</v>
          </cell>
          <cell r="C1881" t="str">
            <v>103</v>
          </cell>
          <cell r="D1881" t="str">
            <v>Suffolk</v>
          </cell>
          <cell r="E1881" t="str">
            <v>County</v>
          </cell>
          <cell r="F1881" t="str">
            <v>NY</v>
          </cell>
          <cell r="G1881">
            <v>1493350</v>
          </cell>
          <cell r="H1881">
            <v>2.6011316837981718E-2</v>
          </cell>
          <cell r="I1881">
            <v>0</v>
          </cell>
          <cell r="J1881" t="str">
            <v>TONS</v>
          </cell>
        </row>
        <row r="1882">
          <cell r="A1882" t="str">
            <v>36105</v>
          </cell>
          <cell r="B1882" t="str">
            <v>36</v>
          </cell>
          <cell r="C1882" t="str">
            <v>105</v>
          </cell>
          <cell r="D1882" t="str">
            <v>Sullivan</v>
          </cell>
          <cell r="E1882" t="str">
            <v>County</v>
          </cell>
          <cell r="F1882" t="str">
            <v>NY</v>
          </cell>
          <cell r="G1882">
            <v>77547</v>
          </cell>
          <cell r="H1882">
            <v>0.74165344887616547</v>
          </cell>
          <cell r="I1882">
            <v>5711.6459504590484</v>
          </cell>
          <cell r="J1882" t="str">
            <v>TONS</v>
          </cell>
        </row>
        <row r="1883">
          <cell r="A1883" t="str">
            <v>36107</v>
          </cell>
          <cell r="B1883" t="str">
            <v>36</v>
          </cell>
          <cell r="C1883" t="str">
            <v>107</v>
          </cell>
          <cell r="D1883" t="str">
            <v>Tioga</v>
          </cell>
          <cell r="E1883" t="str">
            <v>County</v>
          </cell>
          <cell r="F1883" t="str">
            <v>NY</v>
          </cell>
          <cell r="G1883">
            <v>51125</v>
          </cell>
          <cell r="H1883">
            <v>0.65658679706601464</v>
          </cell>
          <cell r="I1883">
            <v>3333.6555433555777</v>
          </cell>
          <cell r="J1883" t="str">
            <v>TONS</v>
          </cell>
        </row>
        <row r="1884">
          <cell r="A1884" t="str">
            <v>36109</v>
          </cell>
          <cell r="B1884" t="str">
            <v>36</v>
          </cell>
          <cell r="C1884" t="str">
            <v>109</v>
          </cell>
          <cell r="D1884" t="str">
            <v>Tompkins</v>
          </cell>
          <cell r="E1884" t="str">
            <v>County</v>
          </cell>
          <cell r="F1884" t="str">
            <v>NY</v>
          </cell>
          <cell r="G1884">
            <v>101564</v>
          </cell>
          <cell r="H1884">
            <v>0.43343113701705327</v>
          </cell>
          <cell r="I1884">
            <v>4371.7484114053823</v>
          </cell>
          <cell r="J1884" t="str">
            <v>TONS</v>
          </cell>
        </row>
        <row r="1885">
          <cell r="A1885" t="str">
            <v>36111</v>
          </cell>
          <cell r="B1885" t="str">
            <v>36</v>
          </cell>
          <cell r="C1885" t="str">
            <v>111</v>
          </cell>
          <cell r="D1885" t="str">
            <v>Ulster</v>
          </cell>
          <cell r="E1885" t="str">
            <v>County</v>
          </cell>
          <cell r="F1885" t="str">
            <v>NY</v>
          </cell>
          <cell r="G1885">
            <v>182493</v>
          </cell>
          <cell r="H1885">
            <v>0.46040122086874563</v>
          </cell>
          <cell r="I1885">
            <v>8344.0699104127616</v>
          </cell>
          <cell r="J1885" t="str">
            <v>TONS</v>
          </cell>
        </row>
        <row r="1886">
          <cell r="A1886" t="str">
            <v>36113</v>
          </cell>
          <cell r="B1886" t="str">
            <v>36</v>
          </cell>
          <cell r="C1886" t="str">
            <v>113</v>
          </cell>
          <cell r="D1886" t="str">
            <v>Warren</v>
          </cell>
          <cell r="E1886" t="str">
            <v>County</v>
          </cell>
          <cell r="F1886" t="str">
            <v>NY</v>
          </cell>
          <cell r="G1886">
            <v>65707</v>
          </cell>
          <cell r="H1886">
            <v>0.33929413913281692</v>
          </cell>
          <cell r="I1886">
            <v>2214.0287381902185</v>
          </cell>
          <cell r="J1886" t="str">
            <v>TONS</v>
          </cell>
        </row>
        <row r="1887">
          <cell r="A1887" t="str">
            <v>36115</v>
          </cell>
          <cell r="B1887" t="str">
            <v>36</v>
          </cell>
          <cell r="C1887" t="str">
            <v>115</v>
          </cell>
          <cell r="D1887" t="str">
            <v>Washington</v>
          </cell>
          <cell r="E1887" t="str">
            <v>County</v>
          </cell>
          <cell r="F1887" t="str">
            <v>NY</v>
          </cell>
          <cell r="G1887">
            <v>63216</v>
          </cell>
          <cell r="H1887">
            <v>0.67898949633004302</v>
          </cell>
          <cell r="I1887">
            <v>4262.705460183849</v>
          </cell>
          <cell r="J1887" t="str">
            <v>TONS</v>
          </cell>
        </row>
        <row r="1888">
          <cell r="A1888" t="str">
            <v>36117</v>
          </cell>
          <cell r="B1888" t="str">
            <v>36</v>
          </cell>
          <cell r="C1888" t="str">
            <v>117</v>
          </cell>
          <cell r="D1888" t="str">
            <v>Wayne</v>
          </cell>
          <cell r="E1888" t="str">
            <v>County</v>
          </cell>
          <cell r="F1888" t="str">
            <v>NY</v>
          </cell>
          <cell r="G1888">
            <v>93772</v>
          </cell>
          <cell r="H1888">
            <v>0.60697223051657212</v>
          </cell>
          <cell r="I1888">
            <v>5652.4568803970869</v>
          </cell>
          <cell r="J1888" t="str">
            <v>TONS</v>
          </cell>
        </row>
        <row r="1889">
          <cell r="A1889" t="str">
            <v>36119</v>
          </cell>
          <cell r="B1889" t="str">
            <v>36</v>
          </cell>
          <cell r="C1889" t="str">
            <v>119</v>
          </cell>
          <cell r="D1889" t="str">
            <v>Westchester</v>
          </cell>
          <cell r="E1889" t="str">
            <v>County</v>
          </cell>
          <cell r="F1889" t="str">
            <v>NY</v>
          </cell>
          <cell r="G1889">
            <v>949113</v>
          </cell>
          <cell r="H1889">
            <v>3.2734774468372051E-2</v>
          </cell>
          <cell r="I1889">
            <v>0</v>
          </cell>
          <cell r="J1889" t="str">
            <v>TONS</v>
          </cell>
        </row>
        <row r="1890">
          <cell r="A1890" t="str">
            <v>36121</v>
          </cell>
          <cell r="B1890" t="str">
            <v>36</v>
          </cell>
          <cell r="C1890" t="str">
            <v>121</v>
          </cell>
          <cell r="D1890" t="str">
            <v>Wyoming</v>
          </cell>
          <cell r="E1890" t="str">
            <v>County</v>
          </cell>
          <cell r="F1890" t="str">
            <v>NY</v>
          </cell>
          <cell r="G1890">
            <v>42155</v>
          </cell>
          <cell r="H1890">
            <v>0.64082552484877242</v>
          </cell>
          <cell r="I1890">
            <v>2682.7743937144774</v>
          </cell>
          <cell r="J1890" t="str">
            <v>TONS</v>
          </cell>
        </row>
        <row r="1891">
          <cell r="A1891" t="str">
            <v>36123</v>
          </cell>
          <cell r="B1891" t="str">
            <v>36</v>
          </cell>
          <cell r="C1891" t="str">
            <v>123</v>
          </cell>
          <cell r="D1891" t="str">
            <v>Yates</v>
          </cell>
          <cell r="E1891" t="str">
            <v>County</v>
          </cell>
          <cell r="F1891" t="str">
            <v>NY</v>
          </cell>
          <cell r="G1891">
            <v>25348</v>
          </cell>
          <cell r="H1891">
            <v>0.7122455420546</v>
          </cell>
          <cell r="I1891">
            <v>1792.9521323802908</v>
          </cell>
          <cell r="J1891" t="str">
            <v>TONS</v>
          </cell>
        </row>
        <row r="1892">
          <cell r="A1892" t="str">
            <v>37001</v>
          </cell>
          <cell r="B1892" t="str">
            <v>37</v>
          </cell>
          <cell r="C1892" t="str">
            <v>001</v>
          </cell>
          <cell r="D1892" t="str">
            <v>Alamance</v>
          </cell>
          <cell r="E1892" t="str">
            <v>County</v>
          </cell>
          <cell r="F1892" t="str">
            <v>NC</v>
          </cell>
          <cell r="G1892">
            <v>151131</v>
          </cell>
          <cell r="H1892">
            <v>0.28558005968332112</v>
          </cell>
          <cell r="I1892">
            <v>4286.2420534803014</v>
          </cell>
          <cell r="J1892" t="str">
            <v>TONS</v>
          </cell>
        </row>
        <row r="1893">
          <cell r="A1893" t="str">
            <v>37003</v>
          </cell>
          <cell r="B1893" t="str">
            <v>37</v>
          </cell>
          <cell r="C1893" t="str">
            <v>003</v>
          </cell>
          <cell r="D1893" t="str">
            <v>Alexander</v>
          </cell>
          <cell r="E1893" t="str">
            <v>County</v>
          </cell>
          <cell r="F1893" t="str">
            <v>NC</v>
          </cell>
          <cell r="G1893">
            <v>37198</v>
          </cell>
          <cell r="H1893">
            <v>0.72778106349803751</v>
          </cell>
          <cell r="I1893">
            <v>2688.5344038882922</v>
          </cell>
          <cell r="J1893" t="str">
            <v>TONS</v>
          </cell>
        </row>
        <row r="1894">
          <cell r="A1894" t="str">
            <v>37005</v>
          </cell>
          <cell r="B1894" t="str">
            <v>37</v>
          </cell>
          <cell r="C1894" t="str">
            <v>005</v>
          </cell>
          <cell r="D1894" t="str">
            <v>Alleghany</v>
          </cell>
          <cell r="E1894" t="str">
            <v>County</v>
          </cell>
          <cell r="F1894" t="str">
            <v>NC</v>
          </cell>
          <cell r="G1894">
            <v>11155</v>
          </cell>
          <cell r="H1894">
            <v>1</v>
          </cell>
          <cell r="I1894">
            <v>1107.8088532570143</v>
          </cell>
          <cell r="J1894" t="str">
            <v>TONS</v>
          </cell>
        </row>
        <row r="1895">
          <cell r="A1895" t="str">
            <v>37007</v>
          </cell>
          <cell r="B1895" t="str">
            <v>37</v>
          </cell>
          <cell r="C1895" t="str">
            <v>007</v>
          </cell>
          <cell r="D1895" t="str">
            <v>Anson</v>
          </cell>
          <cell r="E1895" t="str">
            <v>County</v>
          </cell>
          <cell r="F1895" t="str">
            <v>NC</v>
          </cell>
          <cell r="G1895">
            <v>26948</v>
          </cell>
          <cell r="H1895">
            <v>0.78510464598485974</v>
          </cell>
          <cell r="I1895">
            <v>2101.1126766793955</v>
          </cell>
          <cell r="J1895" t="str">
            <v>TONS</v>
          </cell>
        </row>
        <row r="1896">
          <cell r="A1896" t="str">
            <v>37009</v>
          </cell>
          <cell r="B1896" t="str">
            <v>37</v>
          </cell>
          <cell r="C1896" t="str">
            <v>009</v>
          </cell>
          <cell r="D1896" t="str">
            <v>Ashe</v>
          </cell>
          <cell r="E1896" t="str">
            <v>County</v>
          </cell>
          <cell r="F1896" t="str">
            <v>NC</v>
          </cell>
          <cell r="G1896">
            <v>27281</v>
          </cell>
          <cell r="H1896">
            <v>0.84864924306293754</v>
          </cell>
          <cell r="I1896">
            <v>2299.2371645545854</v>
          </cell>
          <cell r="J1896" t="str">
            <v>TONS</v>
          </cell>
        </row>
        <row r="1897">
          <cell r="A1897" t="str">
            <v>37011</v>
          </cell>
          <cell r="B1897" t="str">
            <v>37</v>
          </cell>
          <cell r="C1897" t="str">
            <v>011</v>
          </cell>
          <cell r="D1897" t="str">
            <v>Avery</v>
          </cell>
          <cell r="E1897" t="str">
            <v>County</v>
          </cell>
          <cell r="F1897" t="str">
            <v>NC</v>
          </cell>
          <cell r="G1897">
            <v>17797</v>
          </cell>
          <cell r="H1897">
            <v>0.88784626622464458</v>
          </cell>
          <cell r="I1897">
            <v>1569.2055302836479</v>
          </cell>
          <cell r="J1897" t="str">
            <v>TONS</v>
          </cell>
        </row>
        <row r="1898">
          <cell r="A1898" t="str">
            <v>37013</v>
          </cell>
          <cell r="B1898" t="str">
            <v>37</v>
          </cell>
          <cell r="C1898" t="str">
            <v>013</v>
          </cell>
          <cell r="D1898" t="str">
            <v>Beaufort</v>
          </cell>
          <cell r="E1898" t="str">
            <v>County</v>
          </cell>
          <cell r="F1898" t="str">
            <v>NC</v>
          </cell>
          <cell r="G1898">
            <v>47759</v>
          </cell>
          <cell r="H1898">
            <v>0.65600201009233861</v>
          </cell>
          <cell r="I1898">
            <v>3111.3985990625069</v>
          </cell>
          <cell r="J1898" t="str">
            <v>TONS</v>
          </cell>
        </row>
        <row r="1899">
          <cell r="A1899" t="str">
            <v>37015</v>
          </cell>
          <cell r="B1899" t="str">
            <v>37</v>
          </cell>
          <cell r="C1899" t="str">
            <v>015</v>
          </cell>
          <cell r="D1899" t="str">
            <v>Bertie</v>
          </cell>
          <cell r="E1899" t="str">
            <v>County</v>
          </cell>
          <cell r="F1899" t="str">
            <v>NC</v>
          </cell>
          <cell r="G1899">
            <v>21282</v>
          </cell>
          <cell r="H1899">
            <v>0.83244056009773515</v>
          </cell>
          <cell r="I1899">
            <v>1759.3851765397822</v>
          </cell>
          <cell r="J1899" t="str">
            <v>TONS</v>
          </cell>
        </row>
        <row r="1900">
          <cell r="A1900" t="str">
            <v>37017</v>
          </cell>
          <cell r="B1900" t="str">
            <v>37</v>
          </cell>
          <cell r="C1900" t="str">
            <v>017</v>
          </cell>
          <cell r="D1900" t="str">
            <v>Bladen</v>
          </cell>
          <cell r="E1900" t="str">
            <v>County</v>
          </cell>
          <cell r="F1900" t="str">
            <v>NC</v>
          </cell>
          <cell r="G1900">
            <v>35190</v>
          </cell>
          <cell r="H1900">
            <v>0.91233304916169367</v>
          </cell>
          <cell r="I1900">
            <v>3188.364252247105</v>
          </cell>
          <cell r="J1900" t="str">
            <v>TONS</v>
          </cell>
        </row>
        <row r="1901">
          <cell r="A1901" t="str">
            <v>37019</v>
          </cell>
          <cell r="B1901" t="str">
            <v>37</v>
          </cell>
          <cell r="C1901" t="str">
            <v>019</v>
          </cell>
          <cell r="D1901" t="str">
            <v>Brunswick</v>
          </cell>
          <cell r="E1901" t="str">
            <v>County</v>
          </cell>
          <cell r="F1901" t="str">
            <v>NC</v>
          </cell>
          <cell r="G1901">
            <v>107431</v>
          </cell>
          <cell r="H1901">
            <v>0.42960597965205571</v>
          </cell>
          <cell r="I1901">
            <v>4583.4784405532055</v>
          </cell>
          <cell r="J1901" t="str">
            <v>TONS</v>
          </cell>
        </row>
        <row r="1902">
          <cell r="A1902" t="str">
            <v>37021</v>
          </cell>
          <cell r="B1902" t="str">
            <v>37</v>
          </cell>
          <cell r="C1902" t="str">
            <v>021</v>
          </cell>
          <cell r="D1902" t="str">
            <v>Buncombe</v>
          </cell>
          <cell r="E1902" t="str">
            <v>County</v>
          </cell>
          <cell r="F1902" t="str">
            <v>NC</v>
          </cell>
          <cell r="G1902">
            <v>238318</v>
          </cell>
          <cell r="H1902">
            <v>0.24079591134534528</v>
          </cell>
          <cell r="I1902">
            <v>5699.0335143887987</v>
          </cell>
          <cell r="J1902" t="str">
            <v>TONS</v>
          </cell>
        </row>
        <row r="1903">
          <cell r="A1903" t="str">
            <v>37023</v>
          </cell>
          <cell r="B1903" t="str">
            <v>37</v>
          </cell>
          <cell r="C1903" t="str">
            <v>023</v>
          </cell>
          <cell r="D1903" t="str">
            <v>Burke</v>
          </cell>
          <cell r="E1903" t="str">
            <v>County</v>
          </cell>
          <cell r="F1903" t="str">
            <v>NC</v>
          </cell>
          <cell r="G1903">
            <v>90912</v>
          </cell>
          <cell r="H1903">
            <v>0.4265223512847589</v>
          </cell>
          <cell r="I1903">
            <v>3850.8647327560739</v>
          </cell>
          <cell r="J1903" t="str">
            <v>TONS</v>
          </cell>
        </row>
        <row r="1904">
          <cell r="A1904" t="str">
            <v>37025</v>
          </cell>
          <cell r="B1904" t="str">
            <v>37</v>
          </cell>
          <cell r="C1904" t="str">
            <v>025</v>
          </cell>
          <cell r="D1904" t="str">
            <v>Cabarrus</v>
          </cell>
          <cell r="E1904" t="str">
            <v>County</v>
          </cell>
          <cell r="F1904" t="str">
            <v>NC</v>
          </cell>
          <cell r="G1904">
            <v>178011</v>
          </cell>
          <cell r="H1904">
            <v>0.19253304571065832</v>
          </cell>
          <cell r="I1904">
            <v>0</v>
          </cell>
          <cell r="J1904" t="str">
            <v>TONS</v>
          </cell>
        </row>
        <row r="1905">
          <cell r="A1905" t="str">
            <v>37027</v>
          </cell>
          <cell r="B1905" t="str">
            <v>37</v>
          </cell>
          <cell r="C1905" t="str">
            <v>027</v>
          </cell>
          <cell r="D1905" t="str">
            <v>Caldwell</v>
          </cell>
          <cell r="E1905" t="str">
            <v>County</v>
          </cell>
          <cell r="F1905" t="str">
            <v>NC</v>
          </cell>
          <cell r="G1905">
            <v>83029</v>
          </cell>
          <cell r="H1905">
            <v>0.34427730070216428</v>
          </cell>
          <cell r="I1905">
            <v>2838.7912210086743</v>
          </cell>
          <cell r="J1905" t="str">
            <v>TONS</v>
          </cell>
        </row>
        <row r="1906">
          <cell r="A1906" t="str">
            <v>37029</v>
          </cell>
          <cell r="B1906" t="str">
            <v>37</v>
          </cell>
          <cell r="C1906" t="str">
            <v>029</v>
          </cell>
          <cell r="D1906" t="str">
            <v>Camden</v>
          </cell>
          <cell r="E1906" t="str">
            <v>County</v>
          </cell>
          <cell r="F1906" t="str">
            <v>NC</v>
          </cell>
          <cell r="G1906">
            <v>9980</v>
          </cell>
          <cell r="H1906">
            <v>0.99549098196392782</v>
          </cell>
          <cell r="I1906">
            <v>986.6500185664222</v>
          </cell>
          <cell r="J1906" t="str">
            <v>TONS</v>
          </cell>
        </row>
        <row r="1907">
          <cell r="A1907" t="str">
            <v>37031</v>
          </cell>
          <cell r="B1907" t="str">
            <v>37</v>
          </cell>
          <cell r="C1907" t="str">
            <v>031</v>
          </cell>
          <cell r="D1907" t="str">
            <v>Carteret</v>
          </cell>
          <cell r="E1907" t="str">
            <v>County</v>
          </cell>
          <cell r="F1907" t="str">
            <v>NC</v>
          </cell>
          <cell r="G1907">
            <v>66469</v>
          </cell>
          <cell r="H1907">
            <v>0.32603168394289067</v>
          </cell>
          <cell r="I1907">
            <v>2152.1582840818255</v>
          </cell>
          <cell r="J1907" t="str">
            <v>TONS</v>
          </cell>
        </row>
        <row r="1908">
          <cell r="A1908" t="str">
            <v>37033</v>
          </cell>
          <cell r="B1908" t="str">
            <v>37</v>
          </cell>
          <cell r="C1908" t="str">
            <v>033</v>
          </cell>
          <cell r="D1908" t="str">
            <v>Caswell</v>
          </cell>
          <cell r="E1908" t="str">
            <v>County</v>
          </cell>
          <cell r="F1908" t="str">
            <v>NC</v>
          </cell>
          <cell r="G1908">
            <v>23719</v>
          </cell>
          <cell r="H1908">
            <v>0.99194738395379234</v>
          </cell>
          <cell r="I1908">
            <v>2336.5779201641453</v>
          </cell>
          <cell r="J1908" t="str">
            <v>TONS</v>
          </cell>
        </row>
        <row r="1909">
          <cell r="A1909" t="str">
            <v>37035</v>
          </cell>
          <cell r="B1909" t="str">
            <v>37</v>
          </cell>
          <cell r="C1909" t="str">
            <v>035</v>
          </cell>
          <cell r="D1909" t="str">
            <v>Catawba</v>
          </cell>
          <cell r="E1909" t="str">
            <v>County</v>
          </cell>
          <cell r="F1909" t="str">
            <v>NC</v>
          </cell>
          <cell r="G1909">
            <v>154358</v>
          </cell>
          <cell r="H1909">
            <v>0.30295158009303047</v>
          </cell>
          <cell r="I1909">
            <v>4644.0578578985005</v>
          </cell>
          <cell r="J1909" t="str">
            <v>TONS</v>
          </cell>
        </row>
        <row r="1910">
          <cell r="A1910" t="str">
            <v>37037</v>
          </cell>
          <cell r="B1910" t="str">
            <v>37</v>
          </cell>
          <cell r="C1910" t="str">
            <v>037</v>
          </cell>
          <cell r="D1910" t="str">
            <v>Chatham</v>
          </cell>
          <cell r="E1910" t="str">
            <v>County</v>
          </cell>
          <cell r="F1910" t="str">
            <v>NC</v>
          </cell>
          <cell r="G1910">
            <v>63505</v>
          </cell>
          <cell r="H1910">
            <v>0.65922368317455315</v>
          </cell>
          <cell r="I1910">
            <v>4157.5356192516065</v>
          </cell>
          <cell r="J1910" t="str">
            <v>TONS</v>
          </cell>
        </row>
        <row r="1911">
          <cell r="A1911" t="str">
            <v>37039</v>
          </cell>
          <cell r="B1911" t="str">
            <v>37</v>
          </cell>
          <cell r="C1911" t="str">
            <v>039</v>
          </cell>
          <cell r="D1911" t="str">
            <v>Cherokee</v>
          </cell>
          <cell r="E1911" t="str">
            <v>County</v>
          </cell>
          <cell r="F1911" t="str">
            <v>NC</v>
          </cell>
          <cell r="G1911">
            <v>27444</v>
          </cell>
          <cell r="H1911">
            <v>1</v>
          </cell>
          <cell r="I1911">
            <v>2725.4779174168989</v>
          </cell>
          <cell r="J1911" t="str">
            <v>TONS</v>
          </cell>
        </row>
        <row r="1912">
          <cell r="A1912" t="str">
            <v>37041</v>
          </cell>
          <cell r="B1912" t="str">
            <v>37</v>
          </cell>
          <cell r="C1912" t="str">
            <v>041</v>
          </cell>
          <cell r="D1912" t="str">
            <v>Chowan</v>
          </cell>
          <cell r="E1912" t="str">
            <v>County</v>
          </cell>
          <cell r="F1912" t="str">
            <v>NC</v>
          </cell>
          <cell r="G1912">
            <v>14793</v>
          </cell>
          <cell r="H1912">
            <v>0.67619820185222745</v>
          </cell>
          <cell r="I1912">
            <v>993.40313394261909</v>
          </cell>
          <cell r="J1912" t="str">
            <v>TONS</v>
          </cell>
        </row>
        <row r="1913">
          <cell r="A1913" t="str">
            <v>37043</v>
          </cell>
          <cell r="B1913" t="str">
            <v>37</v>
          </cell>
          <cell r="C1913" t="str">
            <v>043</v>
          </cell>
          <cell r="D1913" t="str">
            <v>Clay</v>
          </cell>
          <cell r="E1913" t="str">
            <v>County</v>
          </cell>
          <cell r="F1913" t="str">
            <v>NC</v>
          </cell>
          <cell r="G1913">
            <v>10587</v>
          </cell>
          <cell r="H1913">
            <v>1</v>
          </cell>
          <cell r="I1913">
            <v>1051.4004777617224</v>
          </cell>
          <cell r="J1913" t="str">
            <v>TONS</v>
          </cell>
        </row>
        <row r="1914">
          <cell r="A1914" t="str">
            <v>37045</v>
          </cell>
          <cell r="B1914" t="str">
            <v>37</v>
          </cell>
          <cell r="C1914" t="str">
            <v>045</v>
          </cell>
          <cell r="D1914" t="str">
            <v>Cleveland</v>
          </cell>
          <cell r="E1914" t="str">
            <v>County</v>
          </cell>
          <cell r="F1914" t="str">
            <v>NC</v>
          </cell>
          <cell r="G1914">
            <v>98078</v>
          </cell>
          <cell r="H1914">
            <v>0.55790289361528578</v>
          </cell>
          <cell r="I1914">
            <v>5434.073046393305</v>
          </cell>
          <cell r="J1914" t="str">
            <v>TONS</v>
          </cell>
        </row>
        <row r="1915">
          <cell r="A1915" t="str">
            <v>37047</v>
          </cell>
          <cell r="B1915" t="str">
            <v>37</v>
          </cell>
          <cell r="C1915" t="str">
            <v>047</v>
          </cell>
          <cell r="D1915" t="str">
            <v>Columbus</v>
          </cell>
          <cell r="E1915" t="str">
            <v>County</v>
          </cell>
          <cell r="F1915" t="str">
            <v>NC</v>
          </cell>
          <cell r="G1915">
            <v>58098</v>
          </cell>
          <cell r="H1915">
            <v>0.80594856965816375</v>
          </cell>
          <cell r="I1915">
            <v>4650.1157996330303</v>
          </cell>
          <cell r="J1915" t="str">
            <v>TONS</v>
          </cell>
        </row>
        <row r="1916">
          <cell r="A1916" t="str">
            <v>37049</v>
          </cell>
          <cell r="B1916" t="str">
            <v>37</v>
          </cell>
          <cell r="C1916" t="str">
            <v>049</v>
          </cell>
          <cell r="D1916" t="str">
            <v>Craven</v>
          </cell>
          <cell r="E1916" t="str">
            <v>County</v>
          </cell>
          <cell r="F1916" t="str">
            <v>NC</v>
          </cell>
          <cell r="G1916">
            <v>103505</v>
          </cell>
          <cell r="H1916">
            <v>0.27708806337858072</v>
          </cell>
          <cell r="I1916">
            <v>2848.2257204313019</v>
          </cell>
          <cell r="J1916" t="str">
            <v>TONS</v>
          </cell>
        </row>
        <row r="1917">
          <cell r="A1917" t="str">
            <v>37051</v>
          </cell>
          <cell r="B1917" t="str">
            <v>37</v>
          </cell>
          <cell r="C1917" t="str">
            <v>051</v>
          </cell>
          <cell r="D1917" t="str">
            <v>Cumberland</v>
          </cell>
          <cell r="E1917" t="str">
            <v>County</v>
          </cell>
          <cell r="F1917" t="str">
            <v>NC</v>
          </cell>
          <cell r="G1917">
            <v>319431</v>
          </cell>
          <cell r="H1917">
            <v>0.13368145233242859</v>
          </cell>
          <cell r="I1917">
            <v>0</v>
          </cell>
          <cell r="J1917" t="str">
            <v>TONS</v>
          </cell>
        </row>
        <row r="1918">
          <cell r="A1918" t="str">
            <v>37053</v>
          </cell>
          <cell r="B1918" t="str">
            <v>37</v>
          </cell>
          <cell r="C1918" t="str">
            <v>053</v>
          </cell>
          <cell r="D1918" t="str">
            <v>Currituck</v>
          </cell>
          <cell r="E1918" t="str">
            <v>County</v>
          </cell>
          <cell r="F1918" t="str">
            <v>NC</v>
          </cell>
          <cell r="G1918">
            <v>23547</v>
          </cell>
          <cell r="H1918">
            <v>0.98314010277317709</v>
          </cell>
          <cell r="I1918">
            <v>2299.0385435141093</v>
          </cell>
          <cell r="J1918" t="str">
            <v>TONS</v>
          </cell>
        </row>
        <row r="1919">
          <cell r="A1919" t="str">
            <v>37055</v>
          </cell>
          <cell r="B1919" t="str">
            <v>37</v>
          </cell>
          <cell r="C1919" t="str">
            <v>055</v>
          </cell>
          <cell r="D1919" t="str">
            <v>Dare</v>
          </cell>
          <cell r="E1919" t="str">
            <v>County</v>
          </cell>
          <cell r="F1919" t="str">
            <v>NC</v>
          </cell>
          <cell r="G1919">
            <v>33920</v>
          </cell>
          <cell r="H1919">
            <v>0.28959316037735849</v>
          </cell>
          <cell r="I1919">
            <v>975.52724029974479</v>
          </cell>
          <cell r="J1919" t="str">
            <v>TONS</v>
          </cell>
        </row>
        <row r="1920">
          <cell r="A1920" t="str">
            <v>37057</v>
          </cell>
          <cell r="B1920" t="str">
            <v>37</v>
          </cell>
          <cell r="C1920" t="str">
            <v>057</v>
          </cell>
          <cell r="D1920" t="str">
            <v>Davidson</v>
          </cell>
          <cell r="E1920" t="str">
            <v>County</v>
          </cell>
          <cell r="F1920" t="str">
            <v>NC</v>
          </cell>
          <cell r="G1920">
            <v>162878</v>
          </cell>
          <cell r="H1920">
            <v>0.47384545488033991</v>
          </cell>
          <cell r="I1920">
            <v>7664.6866414633023</v>
          </cell>
          <cell r="J1920" t="str">
            <v>TONS</v>
          </cell>
        </row>
        <row r="1921">
          <cell r="A1921" t="str">
            <v>37059</v>
          </cell>
          <cell r="B1921" t="str">
            <v>37</v>
          </cell>
          <cell r="C1921" t="str">
            <v>059</v>
          </cell>
          <cell r="D1921" t="str">
            <v>Davie</v>
          </cell>
          <cell r="E1921" t="str">
            <v>County</v>
          </cell>
          <cell r="F1921" t="str">
            <v>NC</v>
          </cell>
          <cell r="G1921">
            <v>41240</v>
          </cell>
          <cell r="H1921">
            <v>0.70288554801163916</v>
          </cell>
          <cell r="I1921">
            <v>2878.7140501444269</v>
          </cell>
          <cell r="J1921" t="str">
            <v>TONS</v>
          </cell>
        </row>
        <row r="1922">
          <cell r="A1922" t="str">
            <v>37061</v>
          </cell>
          <cell r="B1922" t="str">
            <v>37</v>
          </cell>
          <cell r="C1922" t="str">
            <v>061</v>
          </cell>
          <cell r="D1922" t="str">
            <v>Duplin</v>
          </cell>
          <cell r="E1922" t="str">
            <v>County</v>
          </cell>
          <cell r="F1922" t="str">
            <v>NC</v>
          </cell>
          <cell r="G1922">
            <v>58505</v>
          </cell>
          <cell r="H1922">
            <v>0.86464404751730617</v>
          </cell>
          <cell r="I1922">
            <v>5023.7219767691031</v>
          </cell>
          <cell r="J1922" t="str">
            <v>TONS</v>
          </cell>
        </row>
        <row r="1923">
          <cell r="A1923" t="str">
            <v>37063</v>
          </cell>
          <cell r="B1923" t="str">
            <v>37</v>
          </cell>
          <cell r="C1923" t="str">
            <v>063</v>
          </cell>
          <cell r="D1923" t="str">
            <v>Durham</v>
          </cell>
          <cell r="E1923" t="str">
            <v>County</v>
          </cell>
          <cell r="F1923" t="str">
            <v>NC</v>
          </cell>
          <cell r="G1923">
            <v>267587</v>
          </cell>
          <cell r="H1923">
            <v>5.6277023921191986E-2</v>
          </cell>
          <cell r="I1923">
            <v>0</v>
          </cell>
          <cell r="J1923" t="str">
            <v>TONS</v>
          </cell>
        </row>
        <row r="1924">
          <cell r="A1924" t="str">
            <v>37065</v>
          </cell>
          <cell r="B1924" t="str">
            <v>37</v>
          </cell>
          <cell r="C1924" t="str">
            <v>065</v>
          </cell>
          <cell r="D1924" t="str">
            <v>Edgecombe</v>
          </cell>
          <cell r="E1924" t="str">
            <v>County</v>
          </cell>
          <cell r="F1924" t="str">
            <v>NC</v>
          </cell>
          <cell r="G1924">
            <v>56552</v>
          </cell>
          <cell r="H1924">
            <v>0.45306974112321402</v>
          </cell>
          <cell r="I1924">
            <v>2544.5341495429161</v>
          </cell>
          <cell r="J1924" t="str">
            <v>TONS</v>
          </cell>
        </row>
        <row r="1925">
          <cell r="A1925" t="str">
            <v>37067</v>
          </cell>
          <cell r="B1925" t="str">
            <v>37</v>
          </cell>
          <cell r="C1925" t="str">
            <v>067</v>
          </cell>
          <cell r="D1925" t="str">
            <v>Forsyth</v>
          </cell>
          <cell r="E1925" t="str">
            <v>County</v>
          </cell>
          <cell r="F1925" t="str">
            <v>NC</v>
          </cell>
          <cell r="G1925">
            <v>350670</v>
          </cell>
          <cell r="H1925">
            <v>7.3465081130407506E-2</v>
          </cell>
          <cell r="I1925">
            <v>0</v>
          </cell>
          <cell r="J1925" t="str">
            <v>TONS</v>
          </cell>
        </row>
        <row r="1926">
          <cell r="A1926" t="str">
            <v>37069</v>
          </cell>
          <cell r="B1926" t="str">
            <v>37</v>
          </cell>
          <cell r="C1926" t="str">
            <v>069</v>
          </cell>
          <cell r="D1926" t="str">
            <v>Franklin</v>
          </cell>
          <cell r="E1926" t="str">
            <v>County</v>
          </cell>
          <cell r="F1926" t="str">
            <v>NC</v>
          </cell>
          <cell r="G1926">
            <v>60619</v>
          </cell>
          <cell r="H1926">
            <v>0.85318134578267535</v>
          </cell>
          <cell r="I1926">
            <v>5136.2407961989729</v>
          </cell>
          <cell r="J1926" t="str">
            <v>TONS</v>
          </cell>
        </row>
        <row r="1927">
          <cell r="A1927" t="str">
            <v>37071</v>
          </cell>
          <cell r="B1927" t="str">
            <v>37</v>
          </cell>
          <cell r="C1927" t="str">
            <v>071</v>
          </cell>
          <cell r="D1927" t="str">
            <v>Gaston</v>
          </cell>
          <cell r="E1927" t="str">
            <v>County</v>
          </cell>
          <cell r="F1927" t="str">
            <v>NC</v>
          </cell>
          <cell r="G1927">
            <v>206086</v>
          </cell>
          <cell r="H1927">
            <v>0.19647622837068021</v>
          </cell>
          <cell r="I1927">
            <v>0</v>
          </cell>
          <cell r="J1927" t="str">
            <v>TONS</v>
          </cell>
        </row>
        <row r="1928">
          <cell r="A1928" t="str">
            <v>37073</v>
          </cell>
          <cell r="B1928" t="str">
            <v>37</v>
          </cell>
          <cell r="C1928" t="str">
            <v>073</v>
          </cell>
          <cell r="D1928" t="str">
            <v>Gates</v>
          </cell>
          <cell r="E1928" t="str">
            <v>County</v>
          </cell>
          <cell r="F1928" t="str">
            <v>NC</v>
          </cell>
          <cell r="G1928">
            <v>12197</v>
          </cell>
          <cell r="H1928">
            <v>1</v>
          </cell>
          <cell r="I1928">
            <v>1211.2904153452091</v>
          </cell>
          <cell r="J1928" t="str">
            <v>TONS</v>
          </cell>
        </row>
        <row r="1929">
          <cell r="A1929" t="str">
            <v>37075</v>
          </cell>
          <cell r="B1929" t="str">
            <v>37</v>
          </cell>
          <cell r="C1929" t="str">
            <v>075</v>
          </cell>
          <cell r="D1929" t="str">
            <v>Graham</v>
          </cell>
          <cell r="E1929" t="str">
            <v>County</v>
          </cell>
          <cell r="F1929" t="str">
            <v>NC</v>
          </cell>
          <cell r="G1929">
            <v>8861</v>
          </cell>
          <cell r="H1929">
            <v>1</v>
          </cell>
          <cell r="I1929">
            <v>879.99051983060588</v>
          </cell>
          <cell r="J1929" t="str">
            <v>TONS</v>
          </cell>
        </row>
        <row r="1930">
          <cell r="A1930" t="str">
            <v>37077</v>
          </cell>
          <cell r="B1930" t="str">
            <v>37</v>
          </cell>
          <cell r="C1930" t="str">
            <v>077</v>
          </cell>
          <cell r="D1930" t="str">
            <v>Granville</v>
          </cell>
          <cell r="E1930" t="str">
            <v>County</v>
          </cell>
          <cell r="F1930" t="str">
            <v>NC</v>
          </cell>
          <cell r="G1930">
            <v>59916</v>
          </cell>
          <cell r="H1930">
            <v>0.54749983309967287</v>
          </cell>
          <cell r="I1930">
            <v>3257.7823058936001</v>
          </cell>
          <cell r="J1930" t="str">
            <v>TONS</v>
          </cell>
        </row>
        <row r="1931">
          <cell r="A1931" t="str">
            <v>37079</v>
          </cell>
          <cell r="B1931" t="str">
            <v>37</v>
          </cell>
          <cell r="C1931" t="str">
            <v>079</v>
          </cell>
          <cell r="D1931" t="str">
            <v>Greene</v>
          </cell>
          <cell r="E1931" t="str">
            <v>County</v>
          </cell>
          <cell r="F1931" t="str">
            <v>NC</v>
          </cell>
          <cell r="G1931">
            <v>21362</v>
          </cell>
          <cell r="H1931">
            <v>1</v>
          </cell>
          <cell r="I1931">
            <v>2121.4713333282248</v>
          </cell>
          <cell r="J1931" t="str">
            <v>TONS</v>
          </cell>
        </row>
        <row r="1932">
          <cell r="A1932" t="str">
            <v>37081</v>
          </cell>
          <cell r="B1932" t="str">
            <v>37</v>
          </cell>
          <cell r="C1932" t="str">
            <v>081</v>
          </cell>
          <cell r="D1932" t="str">
            <v>Guilford</v>
          </cell>
          <cell r="E1932" t="str">
            <v>County</v>
          </cell>
          <cell r="F1932" t="str">
            <v>NC</v>
          </cell>
          <cell r="G1932">
            <v>488406</v>
          </cell>
          <cell r="H1932">
            <v>0.12694356744184143</v>
          </cell>
          <cell r="I1932">
            <v>0</v>
          </cell>
          <cell r="J1932" t="str">
            <v>TONS</v>
          </cell>
        </row>
        <row r="1933">
          <cell r="A1933" t="str">
            <v>37083</v>
          </cell>
          <cell r="B1933" t="str">
            <v>37</v>
          </cell>
          <cell r="C1933" t="str">
            <v>083</v>
          </cell>
          <cell r="D1933" t="str">
            <v>Halifax</v>
          </cell>
          <cell r="E1933" t="str">
            <v>County</v>
          </cell>
          <cell r="F1933" t="str">
            <v>NC</v>
          </cell>
          <cell r="G1933">
            <v>54691</v>
          </cell>
          <cell r="H1933">
            <v>0.54705527417673838</v>
          </cell>
          <cell r="I1933">
            <v>2971.2714550064206</v>
          </cell>
          <cell r="J1933" t="str">
            <v>TONS</v>
          </cell>
        </row>
        <row r="1934">
          <cell r="A1934" t="str">
            <v>37085</v>
          </cell>
          <cell r="B1934" t="str">
            <v>37</v>
          </cell>
          <cell r="C1934" t="str">
            <v>085</v>
          </cell>
          <cell r="D1934" t="str">
            <v>Harnett</v>
          </cell>
          <cell r="E1934" t="str">
            <v>County</v>
          </cell>
          <cell r="F1934" t="str">
            <v>NC</v>
          </cell>
          <cell r="G1934">
            <v>114678</v>
          </cell>
          <cell r="H1934">
            <v>0.55920926420063133</v>
          </cell>
          <cell r="I1934">
            <v>6368.6843523549169</v>
          </cell>
          <cell r="J1934" t="str">
            <v>TONS</v>
          </cell>
        </row>
        <row r="1935">
          <cell r="A1935" t="str">
            <v>37087</v>
          </cell>
          <cell r="B1935" t="str">
            <v>37</v>
          </cell>
          <cell r="C1935" t="str">
            <v>087</v>
          </cell>
          <cell r="D1935" t="str">
            <v>Haywood</v>
          </cell>
          <cell r="E1935" t="str">
            <v>County</v>
          </cell>
          <cell r="F1935" t="str">
            <v>NC</v>
          </cell>
          <cell r="G1935">
            <v>59036</v>
          </cell>
          <cell r="H1935">
            <v>0.55440748018158414</v>
          </cell>
          <cell r="I1935">
            <v>3250.4333273959742</v>
          </cell>
          <cell r="J1935" t="str">
            <v>TONS</v>
          </cell>
        </row>
        <row r="1936">
          <cell r="A1936" t="str">
            <v>37089</v>
          </cell>
          <cell r="B1936" t="str">
            <v>37</v>
          </cell>
          <cell r="C1936" t="str">
            <v>089</v>
          </cell>
          <cell r="D1936" t="str">
            <v>Henderson</v>
          </cell>
          <cell r="E1936" t="str">
            <v>County</v>
          </cell>
          <cell r="F1936" t="str">
            <v>NC</v>
          </cell>
          <cell r="G1936">
            <v>106740</v>
          </cell>
          <cell r="H1936">
            <v>0.33270563987258761</v>
          </cell>
          <cell r="I1936">
            <v>3526.8145052188579</v>
          </cell>
          <cell r="J1936" t="str">
            <v>TONS</v>
          </cell>
        </row>
        <row r="1937">
          <cell r="A1937" t="str">
            <v>37091</v>
          </cell>
          <cell r="B1937" t="str">
            <v>37</v>
          </cell>
          <cell r="C1937" t="str">
            <v>091</v>
          </cell>
          <cell r="D1937" t="str">
            <v>Hertford</v>
          </cell>
          <cell r="E1937" t="str">
            <v>County</v>
          </cell>
          <cell r="F1937" t="str">
            <v>NC</v>
          </cell>
          <cell r="G1937">
            <v>24669</v>
          </cell>
          <cell r="H1937">
            <v>0.68636750577648065</v>
          </cell>
          <cell r="I1937">
            <v>1681.5257286730407</v>
          </cell>
          <cell r="J1937" t="str">
            <v>TONS</v>
          </cell>
        </row>
        <row r="1938">
          <cell r="A1938" t="str">
            <v>37093</v>
          </cell>
          <cell r="B1938" t="str">
            <v>37</v>
          </cell>
          <cell r="C1938" t="str">
            <v>093</v>
          </cell>
          <cell r="D1938" t="str">
            <v>Hoke</v>
          </cell>
          <cell r="E1938" t="str">
            <v>County</v>
          </cell>
          <cell r="F1938" t="str">
            <v>NC</v>
          </cell>
          <cell r="G1938">
            <v>46952</v>
          </cell>
          <cell r="H1938">
            <v>0.43150451524961664</v>
          </cell>
          <cell r="I1938">
            <v>2012.0311400257388</v>
          </cell>
          <cell r="J1938" t="str">
            <v>TONS</v>
          </cell>
        </row>
        <row r="1939">
          <cell r="A1939" t="str">
            <v>37095</v>
          </cell>
          <cell r="B1939" t="str">
            <v>37</v>
          </cell>
          <cell r="C1939" t="str">
            <v>095</v>
          </cell>
          <cell r="D1939" t="str">
            <v>Hyde</v>
          </cell>
          <cell r="E1939" t="str">
            <v>County</v>
          </cell>
          <cell r="F1939" t="str">
            <v>NC</v>
          </cell>
          <cell r="G1939">
            <v>5810</v>
          </cell>
          <cell r="H1939">
            <v>1</v>
          </cell>
          <cell r="I1939">
            <v>576.99412258388656</v>
          </cell>
          <cell r="J1939" t="str">
            <v>TONS</v>
          </cell>
        </row>
        <row r="1940">
          <cell r="A1940" t="str">
            <v>37097</v>
          </cell>
          <cell r="B1940" t="str">
            <v>37</v>
          </cell>
          <cell r="C1940" t="str">
            <v>097</v>
          </cell>
          <cell r="D1940" t="str">
            <v>Iredell</v>
          </cell>
          <cell r="E1940" t="str">
            <v>County</v>
          </cell>
          <cell r="F1940" t="str">
            <v>NC</v>
          </cell>
          <cell r="G1940">
            <v>159437</v>
          </cell>
          <cell r="H1940">
            <v>0.3791215338974015</v>
          </cell>
          <cell r="I1940">
            <v>6002.9237063176615</v>
          </cell>
          <cell r="J1940" t="str">
            <v>TONS</v>
          </cell>
        </row>
        <row r="1941">
          <cell r="A1941" t="str">
            <v>37099</v>
          </cell>
          <cell r="B1941" t="str">
            <v>37</v>
          </cell>
          <cell r="C1941" t="str">
            <v>099</v>
          </cell>
          <cell r="D1941" t="str">
            <v>Jackson</v>
          </cell>
          <cell r="E1941" t="str">
            <v>County</v>
          </cell>
          <cell r="F1941" t="str">
            <v>NC</v>
          </cell>
          <cell r="G1941">
            <v>40271</v>
          </cell>
          <cell r="H1941">
            <v>0.73089816493258175</v>
          </cell>
          <cell r="I1941">
            <v>2923.1058526908978</v>
          </cell>
          <cell r="J1941" t="str">
            <v>TONS</v>
          </cell>
        </row>
        <row r="1942">
          <cell r="A1942" t="str">
            <v>37101</v>
          </cell>
          <cell r="B1942" t="str">
            <v>37</v>
          </cell>
          <cell r="C1942" t="str">
            <v>101</v>
          </cell>
          <cell r="D1942" t="str">
            <v>Johnston</v>
          </cell>
          <cell r="E1942" t="str">
            <v>County</v>
          </cell>
          <cell r="F1942" t="str">
            <v>NC</v>
          </cell>
          <cell r="G1942">
            <v>168878</v>
          </cell>
          <cell r="H1942">
            <v>0.52036973436445244</v>
          </cell>
          <cell r="I1942">
            <v>8727.3092080119404</v>
          </cell>
          <cell r="J1942" t="str">
            <v>TONS</v>
          </cell>
        </row>
        <row r="1943">
          <cell r="A1943" t="str">
            <v>37103</v>
          </cell>
          <cell r="B1943" t="str">
            <v>37</v>
          </cell>
          <cell r="C1943" t="str">
            <v>103</v>
          </cell>
          <cell r="D1943" t="str">
            <v>Jones</v>
          </cell>
          <cell r="E1943" t="str">
            <v>County</v>
          </cell>
          <cell r="F1943" t="str">
            <v>NC</v>
          </cell>
          <cell r="G1943">
            <v>10153</v>
          </cell>
          <cell r="H1943">
            <v>1</v>
          </cell>
          <cell r="I1943">
            <v>1008.2997119783479</v>
          </cell>
          <cell r="J1943" t="str">
            <v>TONS</v>
          </cell>
        </row>
        <row r="1944">
          <cell r="A1944" t="str">
            <v>37105</v>
          </cell>
          <cell r="B1944" t="str">
            <v>37</v>
          </cell>
          <cell r="C1944" t="str">
            <v>105</v>
          </cell>
          <cell r="D1944" t="str">
            <v>Lee</v>
          </cell>
          <cell r="E1944" t="str">
            <v>County</v>
          </cell>
          <cell r="F1944" t="str">
            <v>NC</v>
          </cell>
          <cell r="G1944">
            <v>57866</v>
          </cell>
          <cell r="H1944">
            <v>0.42764317561262227</v>
          </cell>
          <cell r="I1944">
            <v>2457.5381338142615</v>
          </cell>
          <cell r="J1944" t="str">
            <v>TONS</v>
          </cell>
        </row>
        <row r="1945">
          <cell r="A1945" t="str">
            <v>37107</v>
          </cell>
          <cell r="B1945" t="str">
            <v>37</v>
          </cell>
          <cell r="C1945" t="str">
            <v>107</v>
          </cell>
          <cell r="D1945" t="str">
            <v>Lenoir</v>
          </cell>
          <cell r="E1945" t="str">
            <v>County</v>
          </cell>
          <cell r="F1945" t="str">
            <v>NC</v>
          </cell>
          <cell r="G1945">
            <v>59495</v>
          </cell>
          <cell r="H1945">
            <v>0.45005462643919658</v>
          </cell>
          <cell r="I1945">
            <v>2659.1384898977881</v>
          </cell>
          <cell r="J1945" t="str">
            <v>TONS</v>
          </cell>
        </row>
        <row r="1946">
          <cell r="A1946" t="str">
            <v>37109</v>
          </cell>
          <cell r="B1946" t="str">
            <v>37</v>
          </cell>
          <cell r="C1946" t="str">
            <v>109</v>
          </cell>
          <cell r="D1946" t="str">
            <v>Lincoln</v>
          </cell>
          <cell r="E1946" t="str">
            <v>County</v>
          </cell>
          <cell r="F1946" t="str">
            <v>NC</v>
          </cell>
          <cell r="G1946">
            <v>78265</v>
          </cell>
          <cell r="H1946">
            <v>0.54553120807512934</v>
          </cell>
          <cell r="I1946">
            <v>4240.1619720897797</v>
          </cell>
          <cell r="J1946" t="str">
            <v>TONS</v>
          </cell>
        </row>
        <row r="1947">
          <cell r="A1947" t="str">
            <v>37111</v>
          </cell>
          <cell r="B1947" t="str">
            <v>37</v>
          </cell>
          <cell r="C1947" t="str">
            <v>111</v>
          </cell>
          <cell r="D1947" t="str">
            <v>McDowell</v>
          </cell>
          <cell r="E1947" t="str">
            <v>County</v>
          </cell>
          <cell r="F1947" t="str">
            <v>NC</v>
          </cell>
          <cell r="G1947">
            <v>44996</v>
          </cell>
          <cell r="H1947">
            <v>0.70301804604853768</v>
          </cell>
          <cell r="I1947">
            <v>3141.4896866946792</v>
          </cell>
          <cell r="J1947" t="str">
            <v>TONS</v>
          </cell>
        </row>
        <row r="1948">
          <cell r="A1948" t="str">
            <v>37113</v>
          </cell>
          <cell r="B1948" t="str">
            <v>37</v>
          </cell>
          <cell r="C1948" t="str">
            <v>113</v>
          </cell>
          <cell r="D1948" t="str">
            <v>Macon</v>
          </cell>
          <cell r="E1948" t="str">
            <v>County</v>
          </cell>
          <cell r="F1948" t="str">
            <v>NC</v>
          </cell>
          <cell r="G1948">
            <v>33922</v>
          </cell>
          <cell r="H1948">
            <v>0.80010022993927243</v>
          </cell>
          <cell r="I1948">
            <v>2695.3868297847271</v>
          </cell>
          <cell r="J1948" t="str">
            <v>TONS</v>
          </cell>
        </row>
        <row r="1949">
          <cell r="A1949" t="str">
            <v>37115</v>
          </cell>
          <cell r="B1949" t="str">
            <v>37</v>
          </cell>
          <cell r="C1949" t="str">
            <v>115</v>
          </cell>
          <cell r="D1949" t="str">
            <v>Madison</v>
          </cell>
          <cell r="E1949" t="str">
            <v>County</v>
          </cell>
          <cell r="F1949" t="str">
            <v>NC</v>
          </cell>
          <cell r="G1949">
            <v>20764</v>
          </cell>
          <cell r="H1949">
            <v>0.90618377961857055</v>
          </cell>
          <cell r="I1949">
            <v>1868.6267488017918</v>
          </cell>
          <cell r="J1949" t="str">
            <v>TONS</v>
          </cell>
        </row>
        <row r="1950">
          <cell r="A1950" t="str">
            <v>37117</v>
          </cell>
          <cell r="B1950" t="str">
            <v>37</v>
          </cell>
          <cell r="C1950" t="str">
            <v>117</v>
          </cell>
          <cell r="D1950" t="str">
            <v>Martin</v>
          </cell>
          <cell r="E1950" t="str">
            <v>County</v>
          </cell>
          <cell r="F1950" t="str">
            <v>NC</v>
          </cell>
          <cell r="G1950">
            <v>24505</v>
          </cell>
          <cell r="H1950">
            <v>0.78122832075086712</v>
          </cell>
          <cell r="I1950">
            <v>1901.2005994399181</v>
          </cell>
          <cell r="J1950" t="str">
            <v>TONS</v>
          </cell>
        </row>
        <row r="1951">
          <cell r="A1951" t="str">
            <v>37119</v>
          </cell>
          <cell r="B1951" t="str">
            <v>37</v>
          </cell>
          <cell r="C1951" t="str">
            <v>119</v>
          </cell>
          <cell r="D1951" t="str">
            <v>Mecklenburg</v>
          </cell>
          <cell r="E1951" t="str">
            <v>County</v>
          </cell>
          <cell r="F1951" t="str">
            <v>NC</v>
          </cell>
          <cell r="G1951">
            <v>919628</v>
          </cell>
          <cell r="H1951">
            <v>1.0654308046296981E-2</v>
          </cell>
          <cell r="I1951">
            <v>0</v>
          </cell>
          <cell r="J1951" t="str">
            <v>TONS</v>
          </cell>
        </row>
        <row r="1952">
          <cell r="A1952" t="str">
            <v>37121</v>
          </cell>
          <cell r="B1952" t="str">
            <v>37</v>
          </cell>
          <cell r="C1952" t="str">
            <v>121</v>
          </cell>
          <cell r="D1952" t="str">
            <v>Mitchell</v>
          </cell>
          <cell r="E1952" t="str">
            <v>County</v>
          </cell>
          <cell r="F1952" t="str">
            <v>NC</v>
          </cell>
          <cell r="G1952">
            <v>15579</v>
          </cell>
          <cell r="H1952">
            <v>0.82643301880736886</v>
          </cell>
          <cell r="I1952">
            <v>1278.6229480667023</v>
          </cell>
          <cell r="J1952" t="str">
            <v>TONS</v>
          </cell>
        </row>
        <row r="1953">
          <cell r="A1953" t="str">
            <v>37123</v>
          </cell>
          <cell r="B1953" t="str">
            <v>37</v>
          </cell>
          <cell r="C1953" t="str">
            <v>123</v>
          </cell>
          <cell r="D1953" t="str">
            <v>Montgomery</v>
          </cell>
          <cell r="E1953" t="str">
            <v>County</v>
          </cell>
          <cell r="F1953" t="str">
            <v>NC</v>
          </cell>
          <cell r="G1953">
            <v>27798</v>
          </cell>
          <cell r="H1953">
            <v>0.76836463054896031</v>
          </cell>
          <cell r="I1953">
            <v>2121.1734017675099</v>
          </cell>
          <cell r="J1953" t="str">
            <v>TONS</v>
          </cell>
        </row>
        <row r="1954">
          <cell r="A1954" t="str">
            <v>37125</v>
          </cell>
          <cell r="B1954" t="str">
            <v>37</v>
          </cell>
          <cell r="C1954" t="str">
            <v>125</v>
          </cell>
          <cell r="D1954" t="str">
            <v>Moore</v>
          </cell>
          <cell r="E1954" t="str">
            <v>County</v>
          </cell>
          <cell r="F1954" t="str">
            <v>NC</v>
          </cell>
          <cell r="G1954">
            <v>88247</v>
          </cell>
          <cell r="H1954">
            <v>0.50657812730177798</v>
          </cell>
          <cell r="I1954">
            <v>4439.5774967280668</v>
          </cell>
          <cell r="J1954" t="str">
            <v>TONS</v>
          </cell>
        </row>
        <row r="1955">
          <cell r="A1955" t="str">
            <v>37127</v>
          </cell>
          <cell r="B1955" t="str">
            <v>37</v>
          </cell>
          <cell r="C1955" t="str">
            <v>127</v>
          </cell>
          <cell r="D1955" t="str">
            <v>Nash</v>
          </cell>
          <cell r="E1955" t="str">
            <v>County</v>
          </cell>
          <cell r="F1955" t="str">
            <v>NC</v>
          </cell>
          <cell r="G1955">
            <v>95840</v>
          </cell>
          <cell r="H1955">
            <v>0.4756260434056761</v>
          </cell>
          <cell r="I1955">
            <v>4526.9707545376741</v>
          </cell>
          <cell r="J1955" t="str">
            <v>TONS</v>
          </cell>
        </row>
        <row r="1956">
          <cell r="A1956" t="str">
            <v>37129</v>
          </cell>
          <cell r="B1956" t="str">
            <v>37</v>
          </cell>
          <cell r="C1956" t="str">
            <v>129</v>
          </cell>
          <cell r="D1956" t="str">
            <v>New Hanover</v>
          </cell>
          <cell r="E1956" t="str">
            <v>County</v>
          </cell>
          <cell r="F1956" t="str">
            <v>NC</v>
          </cell>
          <cell r="G1956">
            <v>202667</v>
          </cell>
          <cell r="H1956">
            <v>2.2149634622311478E-2</v>
          </cell>
          <cell r="I1956">
            <v>0</v>
          </cell>
          <cell r="J1956" t="str">
            <v>TONS</v>
          </cell>
        </row>
        <row r="1957">
          <cell r="A1957" t="str">
            <v>37131</v>
          </cell>
          <cell r="B1957" t="str">
            <v>37</v>
          </cell>
          <cell r="C1957" t="str">
            <v>131</v>
          </cell>
          <cell r="D1957" t="str">
            <v>Northampton</v>
          </cell>
          <cell r="E1957" t="str">
            <v>County</v>
          </cell>
          <cell r="F1957" t="str">
            <v>NC</v>
          </cell>
          <cell r="G1957">
            <v>22099</v>
          </cell>
          <cell r="H1957">
            <v>0.8936603466220191</v>
          </cell>
          <cell r="I1957">
            <v>1961.2834641840232</v>
          </cell>
          <cell r="J1957" t="str">
            <v>TONS</v>
          </cell>
        </row>
        <row r="1958">
          <cell r="A1958" t="str">
            <v>37133</v>
          </cell>
          <cell r="B1958" t="str">
            <v>37</v>
          </cell>
          <cell r="C1958" t="str">
            <v>133</v>
          </cell>
          <cell r="D1958" t="str">
            <v>Onslow</v>
          </cell>
          <cell r="E1958" t="str">
            <v>County</v>
          </cell>
          <cell r="F1958" t="str">
            <v>NC</v>
          </cell>
          <cell r="G1958">
            <v>177772</v>
          </cell>
          <cell r="H1958">
            <v>0.26348918839862295</v>
          </cell>
          <cell r="I1958">
            <v>4651.8040784770792</v>
          </cell>
          <cell r="J1958" t="str">
            <v>TONS</v>
          </cell>
        </row>
        <row r="1959">
          <cell r="A1959" t="str">
            <v>37135</v>
          </cell>
          <cell r="B1959" t="str">
            <v>37</v>
          </cell>
          <cell r="C1959" t="str">
            <v>135</v>
          </cell>
          <cell r="D1959" t="str">
            <v>Orange</v>
          </cell>
          <cell r="E1959" t="str">
            <v>County</v>
          </cell>
          <cell r="F1959" t="str">
            <v>NC</v>
          </cell>
          <cell r="G1959">
            <v>133801</v>
          </cell>
          <cell r="H1959">
            <v>0.28531924275603321</v>
          </cell>
          <cell r="I1959">
            <v>3791.2784206131596</v>
          </cell>
          <cell r="J1959" t="str">
            <v>TONS</v>
          </cell>
        </row>
        <row r="1960">
          <cell r="A1960" t="str">
            <v>37137</v>
          </cell>
          <cell r="B1960" t="str">
            <v>37</v>
          </cell>
          <cell r="C1960" t="str">
            <v>137</v>
          </cell>
          <cell r="D1960" t="str">
            <v>Pamlico</v>
          </cell>
          <cell r="E1960" t="str">
            <v>County</v>
          </cell>
          <cell r="F1960" t="str">
            <v>NC</v>
          </cell>
          <cell r="G1960">
            <v>13144</v>
          </cell>
          <cell r="H1960">
            <v>1</v>
          </cell>
          <cell r="I1960">
            <v>1305.3374780107756</v>
          </cell>
          <cell r="J1960" t="str">
            <v>TONS</v>
          </cell>
        </row>
        <row r="1961">
          <cell r="A1961" t="str">
            <v>37139</v>
          </cell>
          <cell r="B1961" t="str">
            <v>37</v>
          </cell>
          <cell r="C1961" t="str">
            <v>139</v>
          </cell>
          <cell r="D1961" t="str">
            <v>Pasquotank</v>
          </cell>
          <cell r="E1961" t="str">
            <v>County</v>
          </cell>
          <cell r="F1961" t="str">
            <v>NC</v>
          </cell>
          <cell r="G1961">
            <v>40661</v>
          </cell>
          <cell r="H1961">
            <v>0.41319692088241805</v>
          </cell>
          <cell r="I1961">
            <v>1668.516050521838</v>
          </cell>
          <cell r="J1961" t="str">
            <v>TONS</v>
          </cell>
        </row>
        <row r="1962">
          <cell r="A1962" t="str">
            <v>37141</v>
          </cell>
          <cell r="B1962" t="str">
            <v>37</v>
          </cell>
          <cell r="C1962" t="str">
            <v>141</v>
          </cell>
          <cell r="D1962" t="str">
            <v>Pender</v>
          </cell>
          <cell r="E1962" t="str">
            <v>County</v>
          </cell>
          <cell r="F1962" t="str">
            <v>NC</v>
          </cell>
          <cell r="G1962">
            <v>52217</v>
          </cell>
          <cell r="H1962">
            <v>0.68755386176915567</v>
          </cell>
          <cell r="I1962">
            <v>3565.4462975915139</v>
          </cell>
          <cell r="J1962" t="str">
            <v>TONS</v>
          </cell>
        </row>
        <row r="1963">
          <cell r="A1963" t="str">
            <v>37143</v>
          </cell>
          <cell r="B1963" t="str">
            <v>37</v>
          </cell>
          <cell r="C1963" t="str">
            <v>143</v>
          </cell>
          <cell r="D1963" t="str">
            <v>Perquimans</v>
          </cell>
          <cell r="E1963" t="str">
            <v>County</v>
          </cell>
          <cell r="F1963" t="str">
            <v>NC</v>
          </cell>
          <cell r="G1963">
            <v>13453</v>
          </cell>
          <cell r="H1963">
            <v>1</v>
          </cell>
          <cell r="I1963">
            <v>1336.0244287643764</v>
          </cell>
          <cell r="J1963" t="str">
            <v>TONS</v>
          </cell>
        </row>
        <row r="1964">
          <cell r="A1964" t="str">
            <v>37145</v>
          </cell>
          <cell r="B1964" t="str">
            <v>37</v>
          </cell>
          <cell r="C1964" t="str">
            <v>145</v>
          </cell>
          <cell r="D1964" t="str">
            <v>Person</v>
          </cell>
          <cell r="E1964" t="str">
            <v>County</v>
          </cell>
          <cell r="F1964" t="str">
            <v>NC</v>
          </cell>
          <cell r="G1964">
            <v>39464</v>
          </cell>
          <cell r="H1964">
            <v>0.75521994729373609</v>
          </cell>
          <cell r="I1964">
            <v>2959.8507451790283</v>
          </cell>
          <cell r="J1964" t="str">
            <v>TONS</v>
          </cell>
        </row>
        <row r="1965">
          <cell r="A1965" t="str">
            <v>37147</v>
          </cell>
          <cell r="B1965" t="str">
            <v>37</v>
          </cell>
          <cell r="C1965" t="str">
            <v>147</v>
          </cell>
          <cell r="D1965" t="str">
            <v>Pitt</v>
          </cell>
          <cell r="E1965" t="str">
            <v>County</v>
          </cell>
          <cell r="F1965" t="str">
            <v>NC</v>
          </cell>
          <cell r="G1965">
            <v>168148</v>
          </cell>
          <cell r="H1965">
            <v>0.25435925494207484</v>
          </cell>
          <cell r="I1965">
            <v>4247.5109505874061</v>
          </cell>
          <cell r="J1965" t="str">
            <v>TONS</v>
          </cell>
        </row>
        <row r="1966">
          <cell r="A1966" t="str">
            <v>37149</v>
          </cell>
          <cell r="B1966" t="str">
            <v>37</v>
          </cell>
          <cell r="C1966" t="str">
            <v>149</v>
          </cell>
          <cell r="D1966" t="str">
            <v>Polk</v>
          </cell>
          <cell r="E1966" t="str">
            <v>County</v>
          </cell>
          <cell r="F1966" t="str">
            <v>NC</v>
          </cell>
          <cell r="G1966">
            <v>20510</v>
          </cell>
          <cell r="H1966">
            <v>0.92272062408581179</v>
          </cell>
          <cell r="I1966">
            <v>1879.4515955077545</v>
          </cell>
          <cell r="J1966" t="str">
            <v>TONS</v>
          </cell>
        </row>
        <row r="1967">
          <cell r="A1967" t="str">
            <v>37151</v>
          </cell>
          <cell r="B1967" t="str">
            <v>37</v>
          </cell>
          <cell r="C1967" t="str">
            <v>151</v>
          </cell>
          <cell r="D1967" t="str">
            <v>Randolph</v>
          </cell>
          <cell r="E1967" t="str">
            <v>County</v>
          </cell>
          <cell r="F1967" t="str">
            <v>NC</v>
          </cell>
          <cell r="G1967">
            <v>141752</v>
          </cell>
          <cell r="H1967">
            <v>0.56242592697104798</v>
          </cell>
          <cell r="I1967">
            <v>7917.5312259897346</v>
          </cell>
          <cell r="J1967" t="str">
            <v>TONS</v>
          </cell>
        </row>
        <row r="1968">
          <cell r="A1968" t="str">
            <v>37153</v>
          </cell>
          <cell r="B1968" t="str">
            <v>37</v>
          </cell>
          <cell r="C1968" t="str">
            <v>153</v>
          </cell>
          <cell r="D1968" t="str">
            <v>Richmond</v>
          </cell>
          <cell r="E1968" t="str">
            <v>County</v>
          </cell>
          <cell r="F1968" t="str">
            <v>NC</v>
          </cell>
          <cell r="G1968">
            <v>46639</v>
          </cell>
          <cell r="H1968">
            <v>0.45530564548982611</v>
          </cell>
          <cell r="I1968">
            <v>2108.8588972579746</v>
          </cell>
          <cell r="J1968" t="str">
            <v>TONS</v>
          </cell>
        </row>
        <row r="1969">
          <cell r="A1969" t="str">
            <v>37155</v>
          </cell>
          <cell r="B1969" t="str">
            <v>37</v>
          </cell>
          <cell r="C1969" t="str">
            <v>155</v>
          </cell>
          <cell r="D1969" t="str">
            <v>Robeson</v>
          </cell>
          <cell r="E1969" t="str">
            <v>County</v>
          </cell>
          <cell r="F1969" t="str">
            <v>NC</v>
          </cell>
          <cell r="G1969">
            <v>134168</v>
          </cell>
          <cell r="H1969">
            <v>0.62613290799594534</v>
          </cell>
          <cell r="I1969">
            <v>8342.7788736496659</v>
          </cell>
          <cell r="J1969" t="str">
            <v>TONS</v>
          </cell>
        </row>
        <row r="1970">
          <cell r="A1970" t="str">
            <v>37157</v>
          </cell>
          <cell r="B1970" t="str">
            <v>37</v>
          </cell>
          <cell r="C1970" t="str">
            <v>157</v>
          </cell>
          <cell r="D1970" t="str">
            <v>Rockingham</v>
          </cell>
          <cell r="E1970" t="str">
            <v>County</v>
          </cell>
          <cell r="F1970" t="str">
            <v>NC</v>
          </cell>
          <cell r="G1970">
            <v>93643</v>
          </cell>
          <cell r="H1970">
            <v>0.61944833036105207</v>
          </cell>
          <cell r="I1970">
            <v>5760.7053474567147</v>
          </cell>
          <cell r="J1970" t="str">
            <v>TONS</v>
          </cell>
        </row>
        <row r="1971">
          <cell r="A1971" t="str">
            <v>37159</v>
          </cell>
          <cell r="B1971" t="str">
            <v>37</v>
          </cell>
          <cell r="C1971" t="str">
            <v>159</v>
          </cell>
          <cell r="D1971" t="str">
            <v>Rowan</v>
          </cell>
          <cell r="E1971" t="str">
            <v>County</v>
          </cell>
          <cell r="F1971" t="str">
            <v>NC</v>
          </cell>
          <cell r="G1971">
            <v>138428</v>
          </cell>
          <cell r="H1971">
            <v>0.38822348079868235</v>
          </cell>
          <cell r="I1971">
            <v>5337.0466681205935</v>
          </cell>
          <cell r="J1971" t="str">
            <v>TONS</v>
          </cell>
        </row>
        <row r="1972">
          <cell r="A1972" t="str">
            <v>37161</v>
          </cell>
          <cell r="B1972" t="str">
            <v>37</v>
          </cell>
          <cell r="C1972" t="str">
            <v>161</v>
          </cell>
          <cell r="D1972" t="str">
            <v>Rutherford</v>
          </cell>
          <cell r="E1972" t="str">
            <v>County</v>
          </cell>
          <cell r="F1972" t="str">
            <v>NC</v>
          </cell>
          <cell r="G1972">
            <v>67810</v>
          </cell>
          <cell r="H1972">
            <v>0.61041144373986134</v>
          </cell>
          <cell r="I1972">
            <v>4110.6610536991793</v>
          </cell>
          <cell r="J1972" t="str">
            <v>TONS</v>
          </cell>
        </row>
        <row r="1973">
          <cell r="A1973" t="str">
            <v>37163</v>
          </cell>
          <cell r="B1973" t="str">
            <v>37</v>
          </cell>
          <cell r="C1973" t="str">
            <v>163</v>
          </cell>
          <cell r="D1973" t="str">
            <v>Sampson</v>
          </cell>
          <cell r="E1973" t="str">
            <v>County</v>
          </cell>
          <cell r="F1973" t="str">
            <v>NC</v>
          </cell>
          <cell r="G1973">
            <v>63431</v>
          </cell>
          <cell r="H1973">
            <v>0.84963188346392138</v>
          </cell>
          <cell r="I1973">
            <v>5352.1418671967986</v>
          </cell>
          <cell r="J1973" t="str">
            <v>TONS</v>
          </cell>
        </row>
        <row r="1974">
          <cell r="A1974" t="str">
            <v>37165</v>
          </cell>
          <cell r="B1974" t="str">
            <v>37</v>
          </cell>
          <cell r="C1974" t="str">
            <v>165</v>
          </cell>
          <cell r="D1974" t="str">
            <v>Scotland</v>
          </cell>
          <cell r="E1974" t="str">
            <v>County</v>
          </cell>
          <cell r="F1974" t="str">
            <v>NC</v>
          </cell>
          <cell r="G1974">
            <v>36157</v>
          </cell>
          <cell r="H1974">
            <v>0.48391736040047573</v>
          </cell>
          <cell r="I1974">
            <v>1737.6361726076186</v>
          </cell>
          <cell r="J1974" t="str">
            <v>TONS</v>
          </cell>
        </row>
        <row r="1975">
          <cell r="A1975" t="str">
            <v>37167</v>
          </cell>
          <cell r="B1975" t="str">
            <v>37</v>
          </cell>
          <cell r="C1975" t="str">
            <v>167</v>
          </cell>
          <cell r="D1975" t="str">
            <v>Stanly</v>
          </cell>
          <cell r="E1975" t="str">
            <v>County</v>
          </cell>
          <cell r="F1975" t="str">
            <v>NC</v>
          </cell>
          <cell r="G1975">
            <v>60585</v>
          </cell>
          <cell r="H1975">
            <v>0.67713130312783687</v>
          </cell>
          <cell r="I1975">
            <v>4074.1147822515254</v>
          </cell>
          <cell r="J1975" t="str">
            <v>TONS</v>
          </cell>
        </row>
        <row r="1976">
          <cell r="A1976" t="str">
            <v>37169</v>
          </cell>
          <cell r="B1976" t="str">
            <v>37</v>
          </cell>
          <cell r="C1976" t="str">
            <v>169</v>
          </cell>
          <cell r="D1976" t="str">
            <v>Stokes</v>
          </cell>
          <cell r="E1976" t="str">
            <v>County</v>
          </cell>
          <cell r="F1976" t="str">
            <v>NC</v>
          </cell>
          <cell r="G1976">
            <v>47401</v>
          </cell>
          <cell r="H1976">
            <v>0.75696715259171743</v>
          </cell>
          <cell r="I1976">
            <v>3563.3607766665118</v>
          </cell>
          <cell r="J1976" t="str">
            <v>TONS</v>
          </cell>
        </row>
        <row r="1977">
          <cell r="A1977" t="str">
            <v>37171</v>
          </cell>
          <cell r="B1977" t="str">
            <v>37</v>
          </cell>
          <cell r="C1977" t="str">
            <v>171</v>
          </cell>
          <cell r="D1977" t="str">
            <v>Surry</v>
          </cell>
          <cell r="E1977" t="str">
            <v>County</v>
          </cell>
          <cell r="F1977" t="str">
            <v>NC</v>
          </cell>
          <cell r="G1977">
            <v>73673</v>
          </cell>
          <cell r="H1977">
            <v>0.68805396821087783</v>
          </cell>
          <cell r="I1977">
            <v>5034.1495813941128</v>
          </cell>
          <cell r="J1977" t="str">
            <v>TONS</v>
          </cell>
        </row>
        <row r="1978">
          <cell r="A1978" t="str">
            <v>37173</v>
          </cell>
          <cell r="B1978" t="str">
            <v>37</v>
          </cell>
          <cell r="C1978" t="str">
            <v>173</v>
          </cell>
          <cell r="D1978" t="str">
            <v>Swain</v>
          </cell>
          <cell r="E1978" t="str">
            <v>County</v>
          </cell>
          <cell r="F1978" t="str">
            <v>NC</v>
          </cell>
          <cell r="G1978">
            <v>13981</v>
          </cell>
          <cell r="H1978">
            <v>1</v>
          </cell>
          <cell r="I1978">
            <v>1388.4603834501409</v>
          </cell>
          <cell r="J1978" t="str">
            <v>TONS</v>
          </cell>
        </row>
        <row r="1979">
          <cell r="A1979" t="str">
            <v>37175</v>
          </cell>
          <cell r="B1979" t="str">
            <v>37</v>
          </cell>
          <cell r="C1979" t="str">
            <v>175</v>
          </cell>
          <cell r="D1979" t="str">
            <v>Transylvania</v>
          </cell>
          <cell r="E1979" t="str">
            <v>County</v>
          </cell>
          <cell r="F1979" t="str">
            <v>NC</v>
          </cell>
          <cell r="G1979">
            <v>33090</v>
          </cell>
          <cell r="H1979">
            <v>0.59637352674524025</v>
          </cell>
          <cell r="I1979">
            <v>1959.7938063804506</v>
          </cell>
          <cell r="J1979" t="str">
            <v>TONS</v>
          </cell>
        </row>
        <row r="1980">
          <cell r="A1980" t="str">
            <v>37177</v>
          </cell>
          <cell r="B1980" t="str">
            <v>37</v>
          </cell>
          <cell r="C1980" t="str">
            <v>177</v>
          </cell>
          <cell r="D1980" t="str">
            <v>Tyrrell</v>
          </cell>
          <cell r="E1980" t="str">
            <v>County</v>
          </cell>
          <cell r="F1980" t="str">
            <v>NC</v>
          </cell>
          <cell r="G1980">
            <v>4407</v>
          </cell>
          <cell r="H1980">
            <v>1</v>
          </cell>
          <cell r="I1980">
            <v>437.66146268970539</v>
          </cell>
          <cell r="J1980" t="str">
            <v>TONS</v>
          </cell>
        </row>
        <row r="1981">
          <cell r="A1981" t="str">
            <v>37179</v>
          </cell>
          <cell r="B1981" t="str">
            <v>37</v>
          </cell>
          <cell r="C1981" t="str">
            <v>179</v>
          </cell>
          <cell r="D1981" t="str">
            <v>Union</v>
          </cell>
          <cell r="E1981" t="str">
            <v>County</v>
          </cell>
          <cell r="F1981" t="str">
            <v>NC</v>
          </cell>
          <cell r="G1981">
            <v>201292</v>
          </cell>
          <cell r="H1981">
            <v>0.27289211692466664</v>
          </cell>
          <cell r="I1981">
            <v>5455.2261872040408</v>
          </cell>
          <cell r="J1981" t="str">
            <v>TONS</v>
          </cell>
        </row>
        <row r="1982">
          <cell r="A1982" t="str">
            <v>37181</v>
          </cell>
          <cell r="B1982" t="str">
            <v>37</v>
          </cell>
          <cell r="C1982" t="str">
            <v>181</v>
          </cell>
          <cell r="D1982" t="str">
            <v>Vance</v>
          </cell>
          <cell r="E1982" t="str">
            <v>County</v>
          </cell>
          <cell r="F1982" t="str">
            <v>NC</v>
          </cell>
          <cell r="G1982">
            <v>45422</v>
          </cell>
          <cell r="H1982">
            <v>0.54079520936990888</v>
          </cell>
          <cell r="I1982">
            <v>2439.463619130911</v>
          </cell>
          <cell r="J1982" t="str">
            <v>TONS</v>
          </cell>
        </row>
        <row r="1983">
          <cell r="A1983" t="str">
            <v>37183</v>
          </cell>
          <cell r="B1983" t="str">
            <v>37</v>
          </cell>
          <cell r="C1983" t="str">
            <v>183</v>
          </cell>
          <cell r="D1983" t="str">
            <v>Wake</v>
          </cell>
          <cell r="E1983" t="str">
            <v>County</v>
          </cell>
          <cell r="F1983" t="str">
            <v>NC</v>
          </cell>
          <cell r="G1983">
            <v>900993</v>
          </cell>
          <cell r="H1983">
            <v>6.1013792559986596E-2</v>
          </cell>
          <cell r="I1983">
            <v>0</v>
          </cell>
          <cell r="J1983" t="str">
            <v>TONS</v>
          </cell>
        </row>
        <row r="1984">
          <cell r="A1984" t="str">
            <v>37185</v>
          </cell>
          <cell r="B1984" t="str">
            <v>37</v>
          </cell>
          <cell r="C1984" t="str">
            <v>185</v>
          </cell>
          <cell r="D1984" t="str">
            <v>Warren</v>
          </cell>
          <cell r="E1984" t="str">
            <v>County</v>
          </cell>
          <cell r="F1984" t="str">
            <v>NC</v>
          </cell>
          <cell r="G1984">
            <v>20972</v>
          </cell>
          <cell r="H1984">
            <v>1</v>
          </cell>
          <cell r="I1984">
            <v>2082.7402304353304</v>
          </cell>
          <cell r="J1984" t="str">
            <v>TONS</v>
          </cell>
        </row>
        <row r="1985">
          <cell r="A1985" t="str">
            <v>37187</v>
          </cell>
          <cell r="B1985" t="str">
            <v>37</v>
          </cell>
          <cell r="C1985" t="str">
            <v>187</v>
          </cell>
          <cell r="D1985" t="str">
            <v>Washington</v>
          </cell>
          <cell r="E1985" t="str">
            <v>County</v>
          </cell>
          <cell r="F1985" t="str">
            <v>NC</v>
          </cell>
          <cell r="G1985">
            <v>13228</v>
          </cell>
          <cell r="H1985">
            <v>0.67757786513456308</v>
          </cell>
          <cell r="I1985">
            <v>890.12019289490127</v>
          </cell>
          <cell r="J1985" t="str">
            <v>TONS</v>
          </cell>
        </row>
        <row r="1986">
          <cell r="A1986" t="str">
            <v>37189</v>
          </cell>
          <cell r="B1986" t="str">
            <v>37</v>
          </cell>
          <cell r="C1986" t="str">
            <v>189</v>
          </cell>
          <cell r="D1986" t="str">
            <v>Watauga</v>
          </cell>
          <cell r="E1986" t="str">
            <v>County</v>
          </cell>
          <cell r="F1986" t="str">
            <v>NC</v>
          </cell>
          <cell r="G1986">
            <v>51079</v>
          </cell>
          <cell r="H1986">
            <v>0.55435697644824689</v>
          </cell>
          <cell r="I1986">
            <v>2812.0766910646012</v>
          </cell>
          <cell r="J1986" t="str">
            <v>TONS</v>
          </cell>
        </row>
        <row r="1987">
          <cell r="A1987" t="str">
            <v>37191</v>
          </cell>
          <cell r="B1987" t="str">
            <v>37</v>
          </cell>
          <cell r="C1987" t="str">
            <v>191</v>
          </cell>
          <cell r="D1987" t="str">
            <v>Wayne</v>
          </cell>
          <cell r="E1987" t="str">
            <v>County</v>
          </cell>
          <cell r="F1987" t="str">
            <v>NC</v>
          </cell>
          <cell r="G1987">
            <v>122623</v>
          </cell>
          <cell r="H1987">
            <v>0.46404018821917586</v>
          </cell>
          <cell r="I1987">
            <v>5650.9672225935146</v>
          </cell>
          <cell r="J1987" t="str">
            <v>TONS</v>
          </cell>
        </row>
        <row r="1988">
          <cell r="A1988" t="str">
            <v>37193</v>
          </cell>
          <cell r="B1988" t="str">
            <v>37</v>
          </cell>
          <cell r="C1988" t="str">
            <v>193</v>
          </cell>
          <cell r="D1988" t="str">
            <v>Wilkes</v>
          </cell>
          <cell r="E1988" t="str">
            <v>County</v>
          </cell>
          <cell r="F1988" t="str">
            <v>NC</v>
          </cell>
          <cell r="G1988">
            <v>69340</v>
          </cell>
          <cell r="H1988">
            <v>0.72790597057975193</v>
          </cell>
          <cell r="I1988">
            <v>5012.4998879821869</v>
          </cell>
          <cell r="J1988" t="str">
            <v>TONS</v>
          </cell>
        </row>
        <row r="1989">
          <cell r="A1989" t="str">
            <v>37195</v>
          </cell>
          <cell r="B1989" t="str">
            <v>37</v>
          </cell>
          <cell r="C1989" t="str">
            <v>195</v>
          </cell>
          <cell r="D1989" t="str">
            <v>Wilson</v>
          </cell>
          <cell r="E1989" t="str">
            <v>County</v>
          </cell>
          <cell r="F1989" t="str">
            <v>NC</v>
          </cell>
          <cell r="G1989">
            <v>81234</v>
          </cell>
          <cell r="H1989">
            <v>0.38661151734495408</v>
          </cell>
          <cell r="I1989">
            <v>3118.9461986006095</v>
          </cell>
          <cell r="J1989" t="str">
            <v>TONS</v>
          </cell>
        </row>
        <row r="1990">
          <cell r="A1990" t="str">
            <v>37197</v>
          </cell>
          <cell r="B1990" t="str">
            <v>37</v>
          </cell>
          <cell r="C1990" t="str">
            <v>197</v>
          </cell>
          <cell r="D1990" t="str">
            <v>Yadkin</v>
          </cell>
          <cell r="E1990" t="str">
            <v>County</v>
          </cell>
          <cell r="F1990" t="str">
            <v>NC</v>
          </cell>
          <cell r="G1990">
            <v>38406</v>
          </cell>
          <cell r="H1990">
            <v>0.84676873405197106</v>
          </cell>
          <cell r="I1990">
            <v>3229.6774286661916</v>
          </cell>
          <cell r="J1990" t="str">
            <v>TONS</v>
          </cell>
        </row>
        <row r="1991">
          <cell r="A1991" t="str">
            <v>37199</v>
          </cell>
          <cell r="B1991" t="str">
            <v>37</v>
          </cell>
          <cell r="C1991" t="str">
            <v>199</v>
          </cell>
          <cell r="D1991" t="str">
            <v>Yancey</v>
          </cell>
          <cell r="E1991" t="str">
            <v>County</v>
          </cell>
          <cell r="F1991" t="str">
            <v>NC</v>
          </cell>
          <cell r="G1991">
            <v>17818</v>
          </cell>
          <cell r="H1991">
            <v>1</v>
          </cell>
          <cell r="I1991">
            <v>1769.5148496040779</v>
          </cell>
          <cell r="J1991" t="str">
            <v>TONS</v>
          </cell>
        </row>
        <row r="1992">
          <cell r="A1992" t="str">
            <v>38001</v>
          </cell>
          <cell r="B1992" t="str">
            <v>38</v>
          </cell>
          <cell r="C1992" t="str">
            <v>001</v>
          </cell>
          <cell r="D1992" t="str">
            <v>Adams</v>
          </cell>
          <cell r="E1992" t="str">
            <v>County</v>
          </cell>
          <cell r="F1992" t="str">
            <v>ND</v>
          </cell>
          <cell r="G1992">
            <v>2343</v>
          </cell>
          <cell r="H1992">
            <v>1</v>
          </cell>
          <cell r="I1992">
            <v>232.68454891808025</v>
          </cell>
          <cell r="J1992" t="str">
            <v>TONS</v>
          </cell>
        </row>
        <row r="1993">
          <cell r="A1993" t="str">
            <v>38003</v>
          </cell>
          <cell r="B1993" t="str">
            <v>38</v>
          </cell>
          <cell r="C1993" t="str">
            <v>003</v>
          </cell>
          <cell r="D1993" t="str">
            <v>Barnes</v>
          </cell>
          <cell r="E1993" t="str">
            <v>County</v>
          </cell>
          <cell r="F1993" t="str">
            <v>ND</v>
          </cell>
          <cell r="G1993">
            <v>11066</v>
          </cell>
          <cell r="H1993">
            <v>0.39553587565515996</v>
          </cell>
          <cell r="I1993">
            <v>434.68214708255965</v>
          </cell>
          <cell r="J1993" t="str">
            <v>TONS</v>
          </cell>
        </row>
        <row r="1994">
          <cell r="A1994" t="str">
            <v>38005</v>
          </cell>
          <cell r="B1994" t="str">
            <v>38</v>
          </cell>
          <cell r="C1994" t="str">
            <v>005</v>
          </cell>
          <cell r="D1994" t="str">
            <v>Benson</v>
          </cell>
          <cell r="E1994" t="str">
            <v>County</v>
          </cell>
          <cell r="F1994" t="str">
            <v>ND</v>
          </cell>
          <cell r="G1994">
            <v>6660</v>
          </cell>
          <cell r="H1994">
            <v>1</v>
          </cell>
          <cell r="I1994">
            <v>661.40806478634852</v>
          </cell>
          <cell r="J1994" t="str">
            <v>TONS</v>
          </cell>
        </row>
        <row r="1995">
          <cell r="A1995" t="str">
            <v>38007</v>
          </cell>
          <cell r="B1995" t="str">
            <v>38</v>
          </cell>
          <cell r="C1995" t="str">
            <v>007</v>
          </cell>
          <cell r="D1995" t="str">
            <v>Billings</v>
          </cell>
          <cell r="E1995" t="str">
            <v>County</v>
          </cell>
          <cell r="F1995" t="str">
            <v>ND</v>
          </cell>
          <cell r="G1995">
            <v>783</v>
          </cell>
          <cell r="H1995">
            <v>1</v>
          </cell>
          <cell r="I1995">
            <v>77.760137346503129</v>
          </cell>
          <cell r="J1995" t="str">
            <v>TONS</v>
          </cell>
        </row>
        <row r="1996">
          <cell r="A1996" t="str">
            <v>38009</v>
          </cell>
          <cell r="B1996" t="str">
            <v>38</v>
          </cell>
          <cell r="C1996" t="str">
            <v>009</v>
          </cell>
          <cell r="D1996" t="str">
            <v>Bottineau</v>
          </cell>
          <cell r="E1996" t="str">
            <v>County</v>
          </cell>
          <cell r="F1996" t="str">
            <v>ND</v>
          </cell>
          <cell r="G1996">
            <v>6429</v>
          </cell>
          <cell r="H1996">
            <v>1</v>
          </cell>
          <cell r="I1996">
            <v>638.46733461132646</v>
          </cell>
          <cell r="J1996" t="str">
            <v>TONS</v>
          </cell>
        </row>
        <row r="1997">
          <cell r="A1997" t="str">
            <v>38011</v>
          </cell>
          <cell r="B1997" t="str">
            <v>38</v>
          </cell>
          <cell r="C1997" t="str">
            <v>011</v>
          </cell>
          <cell r="D1997" t="str">
            <v>Bowman</v>
          </cell>
          <cell r="E1997" t="str">
            <v>County</v>
          </cell>
          <cell r="F1997" t="str">
            <v>ND</v>
          </cell>
          <cell r="G1997">
            <v>3151</v>
          </cell>
          <cell r="H1997">
            <v>1</v>
          </cell>
          <cell r="I1997">
            <v>312.9274492705382</v>
          </cell>
          <cell r="J1997" t="str">
            <v>TONS</v>
          </cell>
        </row>
        <row r="1998">
          <cell r="A1998" t="str">
            <v>38013</v>
          </cell>
          <cell r="B1998" t="str">
            <v>38</v>
          </cell>
          <cell r="C1998" t="str">
            <v>013</v>
          </cell>
          <cell r="D1998" t="str">
            <v>Burke</v>
          </cell>
          <cell r="E1998" t="str">
            <v>County</v>
          </cell>
          <cell r="F1998" t="str">
            <v>ND</v>
          </cell>
          <cell r="G1998">
            <v>1968</v>
          </cell>
          <cell r="H1998">
            <v>1</v>
          </cell>
          <cell r="I1998">
            <v>195.44310382875884</v>
          </cell>
          <cell r="J1998" t="str">
            <v>TONS</v>
          </cell>
        </row>
        <row r="1999">
          <cell r="A1999" t="str">
            <v>38015</v>
          </cell>
          <cell r="B1999" t="str">
            <v>38</v>
          </cell>
          <cell r="C1999" t="str">
            <v>015</v>
          </cell>
          <cell r="D1999" t="str">
            <v>Burleigh</v>
          </cell>
          <cell r="E1999" t="str">
            <v>County</v>
          </cell>
          <cell r="F1999" t="str">
            <v>ND</v>
          </cell>
          <cell r="G1999">
            <v>81308</v>
          </cell>
          <cell r="H1999">
            <v>0.18547990357652383</v>
          </cell>
          <cell r="I1999">
            <v>0</v>
          </cell>
          <cell r="J1999" t="str">
            <v>TONS</v>
          </cell>
        </row>
        <row r="2000">
          <cell r="A2000" t="str">
            <v>38017</v>
          </cell>
          <cell r="B2000" t="str">
            <v>38</v>
          </cell>
          <cell r="C2000" t="str">
            <v>017</v>
          </cell>
          <cell r="D2000" t="str">
            <v>Cass</v>
          </cell>
          <cell r="E2000" t="str">
            <v>County</v>
          </cell>
          <cell r="F2000" t="str">
            <v>ND</v>
          </cell>
          <cell r="G2000">
            <v>149778</v>
          </cell>
          <cell r="H2000">
            <v>0.10434776803001776</v>
          </cell>
          <cell r="I2000">
            <v>0</v>
          </cell>
          <cell r="J2000" t="str">
            <v>TONS</v>
          </cell>
        </row>
        <row r="2001">
          <cell r="A2001" t="str">
            <v>38019</v>
          </cell>
          <cell r="B2001" t="str">
            <v>38</v>
          </cell>
          <cell r="C2001" t="str">
            <v>019</v>
          </cell>
          <cell r="D2001" t="str">
            <v>Cavalier</v>
          </cell>
          <cell r="E2001" t="str">
            <v>County</v>
          </cell>
          <cell r="F2001" t="str">
            <v>ND</v>
          </cell>
          <cell r="G2001">
            <v>3993</v>
          </cell>
          <cell r="H2001">
            <v>1</v>
          </cell>
          <cell r="I2001">
            <v>396.54690731109451</v>
          </cell>
          <cell r="J2001" t="str">
            <v>TONS</v>
          </cell>
        </row>
        <row r="2002">
          <cell r="A2002" t="str">
            <v>38021</v>
          </cell>
          <cell r="B2002" t="str">
            <v>38</v>
          </cell>
          <cell r="C2002" t="str">
            <v>021</v>
          </cell>
          <cell r="D2002" t="str">
            <v>Dickey</v>
          </cell>
          <cell r="E2002" t="str">
            <v>County</v>
          </cell>
          <cell r="F2002" t="str">
            <v>ND</v>
          </cell>
          <cell r="G2002">
            <v>5289</v>
          </cell>
          <cell r="H2002">
            <v>1</v>
          </cell>
          <cell r="I2002">
            <v>525.2533415397894</v>
          </cell>
          <cell r="J2002" t="str">
            <v>TONS</v>
          </cell>
        </row>
        <row r="2003">
          <cell r="A2003" t="str">
            <v>38023</v>
          </cell>
          <cell r="B2003" t="str">
            <v>38</v>
          </cell>
          <cell r="C2003" t="str">
            <v>023</v>
          </cell>
          <cell r="D2003" t="str">
            <v>Divide</v>
          </cell>
          <cell r="E2003" t="str">
            <v>County</v>
          </cell>
          <cell r="F2003" t="str">
            <v>ND</v>
          </cell>
          <cell r="G2003">
            <v>2071</v>
          </cell>
          <cell r="H2003">
            <v>1</v>
          </cell>
          <cell r="I2003">
            <v>205.67208741329247</v>
          </cell>
          <cell r="J2003" t="str">
            <v>TONS</v>
          </cell>
        </row>
        <row r="2004">
          <cell r="A2004" t="str">
            <v>38025</v>
          </cell>
          <cell r="B2004" t="str">
            <v>38</v>
          </cell>
          <cell r="C2004" t="str">
            <v>025</v>
          </cell>
          <cell r="D2004" t="str">
            <v>Dunn</v>
          </cell>
          <cell r="E2004" t="str">
            <v>County</v>
          </cell>
          <cell r="F2004" t="str">
            <v>ND</v>
          </cell>
          <cell r="G2004">
            <v>3536</v>
          </cell>
          <cell r="H2004">
            <v>1</v>
          </cell>
          <cell r="I2004">
            <v>351.16199956224142</v>
          </cell>
          <cell r="J2004" t="str">
            <v>TONS</v>
          </cell>
        </row>
        <row r="2005">
          <cell r="A2005" t="str">
            <v>38027</v>
          </cell>
          <cell r="B2005" t="str">
            <v>38</v>
          </cell>
          <cell r="C2005" t="str">
            <v>027</v>
          </cell>
          <cell r="D2005" t="str">
            <v>Eddy</v>
          </cell>
          <cell r="E2005" t="str">
            <v>County</v>
          </cell>
          <cell r="F2005" t="str">
            <v>ND</v>
          </cell>
          <cell r="G2005">
            <v>2385</v>
          </cell>
          <cell r="H2005">
            <v>1</v>
          </cell>
          <cell r="I2005">
            <v>236.85559076808426</v>
          </cell>
          <cell r="J2005" t="str">
            <v>TONS</v>
          </cell>
        </row>
        <row r="2006">
          <cell r="A2006" t="str">
            <v>38029</v>
          </cell>
          <cell r="B2006" t="str">
            <v>38</v>
          </cell>
          <cell r="C2006" t="str">
            <v>029</v>
          </cell>
          <cell r="D2006" t="str">
            <v>Emmons</v>
          </cell>
          <cell r="E2006" t="str">
            <v>County</v>
          </cell>
          <cell r="F2006" t="str">
            <v>ND</v>
          </cell>
          <cell r="G2006">
            <v>3550</v>
          </cell>
          <cell r="H2006">
            <v>1</v>
          </cell>
          <cell r="I2006">
            <v>352.55234684557615</v>
          </cell>
          <cell r="J2006" t="str">
            <v>TONS</v>
          </cell>
        </row>
        <row r="2007">
          <cell r="A2007" t="str">
            <v>38031</v>
          </cell>
          <cell r="B2007" t="str">
            <v>38</v>
          </cell>
          <cell r="C2007" t="str">
            <v>031</v>
          </cell>
          <cell r="D2007" t="str">
            <v>Foster</v>
          </cell>
          <cell r="E2007" t="str">
            <v>County</v>
          </cell>
          <cell r="F2007" t="str">
            <v>ND</v>
          </cell>
          <cell r="G2007">
            <v>3343</v>
          </cell>
          <cell r="H2007">
            <v>1</v>
          </cell>
          <cell r="I2007">
            <v>331.99506915627069</v>
          </cell>
          <cell r="J2007" t="str">
            <v>TONS</v>
          </cell>
        </row>
        <row r="2008">
          <cell r="A2008" t="str">
            <v>38033</v>
          </cell>
          <cell r="B2008" t="str">
            <v>38</v>
          </cell>
          <cell r="C2008" t="str">
            <v>033</v>
          </cell>
          <cell r="D2008" t="str">
            <v>Golden Valley</v>
          </cell>
          <cell r="E2008" t="str">
            <v>County</v>
          </cell>
          <cell r="F2008" t="str">
            <v>ND</v>
          </cell>
          <cell r="G2008">
            <v>1680</v>
          </cell>
          <cell r="H2008">
            <v>1</v>
          </cell>
          <cell r="I2008">
            <v>166.84167400015997</v>
          </cell>
          <cell r="J2008" t="str">
            <v>TONS</v>
          </cell>
        </row>
        <row r="2009">
          <cell r="A2009" t="str">
            <v>38035</v>
          </cell>
          <cell r="B2009" t="str">
            <v>38</v>
          </cell>
          <cell r="C2009" t="str">
            <v>035</v>
          </cell>
          <cell r="D2009" t="str">
            <v>Grand Forks</v>
          </cell>
          <cell r="E2009" t="str">
            <v>County</v>
          </cell>
          <cell r="F2009" t="str">
            <v>ND</v>
          </cell>
          <cell r="G2009">
            <v>66861</v>
          </cell>
          <cell r="H2009">
            <v>0.16769118020968876</v>
          </cell>
          <cell r="I2009">
            <v>0</v>
          </cell>
          <cell r="J2009" t="str">
            <v>TONS</v>
          </cell>
        </row>
        <row r="2010">
          <cell r="A2010" t="str">
            <v>38037</v>
          </cell>
          <cell r="B2010" t="str">
            <v>38</v>
          </cell>
          <cell r="C2010" t="str">
            <v>037</v>
          </cell>
          <cell r="D2010" t="str">
            <v>Grant</v>
          </cell>
          <cell r="E2010" t="str">
            <v>County</v>
          </cell>
          <cell r="F2010" t="str">
            <v>ND</v>
          </cell>
          <cell r="G2010">
            <v>2394</v>
          </cell>
          <cell r="H2010">
            <v>1</v>
          </cell>
          <cell r="I2010">
            <v>237.74938545022798</v>
          </cell>
          <cell r="J2010" t="str">
            <v>TONS</v>
          </cell>
        </row>
        <row r="2011">
          <cell r="A2011" t="str">
            <v>38039</v>
          </cell>
          <cell r="B2011" t="str">
            <v>38</v>
          </cell>
          <cell r="C2011" t="str">
            <v>039</v>
          </cell>
          <cell r="D2011" t="str">
            <v>Griggs</v>
          </cell>
          <cell r="E2011" t="str">
            <v>County</v>
          </cell>
          <cell r="F2011" t="str">
            <v>ND</v>
          </cell>
          <cell r="G2011">
            <v>2420</v>
          </cell>
          <cell r="H2011">
            <v>1</v>
          </cell>
          <cell r="I2011">
            <v>240.33145897642089</v>
          </cell>
          <cell r="J2011" t="str">
            <v>TONS</v>
          </cell>
        </row>
        <row r="2012">
          <cell r="A2012" t="str">
            <v>38041</v>
          </cell>
          <cell r="B2012" t="str">
            <v>38</v>
          </cell>
          <cell r="C2012" t="str">
            <v>041</v>
          </cell>
          <cell r="D2012" t="str">
            <v>Hettinger</v>
          </cell>
          <cell r="E2012" t="str">
            <v>County</v>
          </cell>
          <cell r="F2012" t="str">
            <v>ND</v>
          </cell>
          <cell r="G2012">
            <v>2477</v>
          </cell>
          <cell r="H2012">
            <v>1</v>
          </cell>
          <cell r="I2012">
            <v>245.99215862999776</v>
          </cell>
          <cell r="J2012" t="str">
            <v>TONS</v>
          </cell>
        </row>
        <row r="2013">
          <cell r="A2013" t="str">
            <v>38043</v>
          </cell>
          <cell r="B2013" t="str">
            <v>38</v>
          </cell>
          <cell r="C2013" t="str">
            <v>043</v>
          </cell>
          <cell r="D2013" t="str">
            <v>Kidder</v>
          </cell>
          <cell r="E2013" t="str">
            <v>County</v>
          </cell>
          <cell r="F2013" t="str">
            <v>ND</v>
          </cell>
          <cell r="G2013">
            <v>2435</v>
          </cell>
          <cell r="H2013">
            <v>1</v>
          </cell>
          <cell r="I2013">
            <v>241.82111677999376</v>
          </cell>
          <cell r="J2013" t="str">
            <v>TONS</v>
          </cell>
        </row>
        <row r="2014">
          <cell r="A2014" t="str">
            <v>38045</v>
          </cell>
          <cell r="B2014" t="str">
            <v>38</v>
          </cell>
          <cell r="C2014" t="str">
            <v>045</v>
          </cell>
          <cell r="D2014" t="str">
            <v>LaMoure</v>
          </cell>
          <cell r="E2014" t="str">
            <v>County</v>
          </cell>
          <cell r="F2014" t="str">
            <v>ND</v>
          </cell>
          <cell r="G2014">
            <v>4139</v>
          </cell>
          <cell r="H2014">
            <v>1</v>
          </cell>
          <cell r="I2014">
            <v>411.04624326587026</v>
          </cell>
          <cell r="J2014" t="str">
            <v>TONS</v>
          </cell>
        </row>
        <row r="2015">
          <cell r="A2015" t="str">
            <v>38047</v>
          </cell>
          <cell r="B2015" t="str">
            <v>38</v>
          </cell>
          <cell r="C2015" t="str">
            <v>047</v>
          </cell>
          <cell r="D2015" t="str">
            <v>Logan</v>
          </cell>
          <cell r="E2015" t="str">
            <v>County</v>
          </cell>
          <cell r="F2015" t="str">
            <v>ND</v>
          </cell>
          <cell r="G2015">
            <v>1990</v>
          </cell>
          <cell r="H2015">
            <v>1</v>
          </cell>
          <cell r="I2015">
            <v>197.62793527399901</v>
          </cell>
          <cell r="J2015" t="str">
            <v>TONS</v>
          </cell>
        </row>
        <row r="2016">
          <cell r="A2016" t="str">
            <v>38049</v>
          </cell>
          <cell r="B2016" t="str">
            <v>38</v>
          </cell>
          <cell r="C2016" t="str">
            <v>049</v>
          </cell>
          <cell r="D2016" t="str">
            <v>McHenry</v>
          </cell>
          <cell r="E2016" t="str">
            <v>County</v>
          </cell>
          <cell r="F2016" t="str">
            <v>ND</v>
          </cell>
          <cell r="G2016">
            <v>5395</v>
          </cell>
          <cell r="H2016">
            <v>1</v>
          </cell>
          <cell r="I2016">
            <v>535.78025668503756</v>
          </cell>
          <cell r="J2016" t="str">
            <v>TONS</v>
          </cell>
        </row>
        <row r="2017">
          <cell r="A2017" t="str">
            <v>38051</v>
          </cell>
          <cell r="B2017" t="str">
            <v>38</v>
          </cell>
          <cell r="C2017" t="str">
            <v>051</v>
          </cell>
          <cell r="D2017" t="str">
            <v>McIntosh</v>
          </cell>
          <cell r="E2017" t="str">
            <v>County</v>
          </cell>
          <cell r="F2017" t="str">
            <v>ND</v>
          </cell>
          <cell r="G2017">
            <v>2809</v>
          </cell>
          <cell r="H2017">
            <v>1</v>
          </cell>
          <cell r="I2017">
            <v>278.96325134907704</v>
          </cell>
          <cell r="J2017" t="str">
            <v>TONS</v>
          </cell>
        </row>
        <row r="2018">
          <cell r="A2018" t="str">
            <v>38053</v>
          </cell>
          <cell r="B2018" t="str">
            <v>38</v>
          </cell>
          <cell r="C2018" t="str">
            <v>053</v>
          </cell>
          <cell r="D2018" t="str">
            <v>McKenzie</v>
          </cell>
          <cell r="E2018" t="str">
            <v>County</v>
          </cell>
          <cell r="F2018" t="str">
            <v>ND</v>
          </cell>
          <cell r="G2018">
            <v>6360</v>
          </cell>
          <cell r="H2018">
            <v>1</v>
          </cell>
          <cell r="I2018">
            <v>631.61490871489127</v>
          </cell>
          <cell r="J2018" t="str">
            <v>TONS</v>
          </cell>
        </row>
        <row r="2019">
          <cell r="A2019" t="str">
            <v>38055</v>
          </cell>
          <cell r="B2019" t="str">
            <v>38</v>
          </cell>
          <cell r="C2019" t="str">
            <v>055</v>
          </cell>
          <cell r="D2019" t="str">
            <v>McLean</v>
          </cell>
          <cell r="E2019" t="str">
            <v>County</v>
          </cell>
          <cell r="F2019" t="str">
            <v>ND</v>
          </cell>
          <cell r="G2019">
            <v>8962</v>
          </cell>
          <cell r="H2019">
            <v>1</v>
          </cell>
          <cell r="I2019">
            <v>890.02088237466285</v>
          </cell>
          <cell r="J2019" t="str">
            <v>TONS</v>
          </cell>
        </row>
        <row r="2020">
          <cell r="A2020" t="str">
            <v>38057</v>
          </cell>
          <cell r="B2020" t="str">
            <v>38</v>
          </cell>
          <cell r="C2020" t="str">
            <v>057</v>
          </cell>
          <cell r="D2020" t="str">
            <v>Mercer</v>
          </cell>
          <cell r="E2020" t="str">
            <v>County</v>
          </cell>
          <cell r="F2020" t="str">
            <v>ND</v>
          </cell>
          <cell r="G2020">
            <v>8424</v>
          </cell>
          <cell r="H2020">
            <v>0.64992877492877488</v>
          </cell>
          <cell r="I2020">
            <v>543.72509830409285</v>
          </cell>
          <cell r="J2020" t="str">
            <v>TONS</v>
          </cell>
        </row>
        <row r="2021">
          <cell r="A2021" t="str">
            <v>38059</v>
          </cell>
          <cell r="B2021" t="str">
            <v>38</v>
          </cell>
          <cell r="C2021" t="str">
            <v>059</v>
          </cell>
          <cell r="D2021" t="str">
            <v>Morton</v>
          </cell>
          <cell r="E2021" t="str">
            <v>County</v>
          </cell>
          <cell r="F2021" t="str">
            <v>ND</v>
          </cell>
          <cell r="G2021">
            <v>27471</v>
          </cell>
          <cell r="H2021">
            <v>0.31855411160860542</v>
          </cell>
          <cell r="I2021">
            <v>869.06636260440484</v>
          </cell>
          <cell r="J2021" t="str">
            <v>TONS</v>
          </cell>
        </row>
        <row r="2022">
          <cell r="A2022" t="str">
            <v>38061</v>
          </cell>
          <cell r="B2022" t="str">
            <v>38</v>
          </cell>
          <cell r="C2022" t="str">
            <v>061</v>
          </cell>
          <cell r="D2022" t="str">
            <v>Mountrail</v>
          </cell>
          <cell r="E2022" t="str">
            <v>County</v>
          </cell>
          <cell r="F2022" t="str">
            <v>ND</v>
          </cell>
          <cell r="G2022">
            <v>7673</v>
          </cell>
          <cell r="H2022">
            <v>1</v>
          </cell>
          <cell r="I2022">
            <v>762.00962178763541</v>
          </cell>
          <cell r="J2022" t="str">
            <v>TONS</v>
          </cell>
        </row>
        <row r="2023">
          <cell r="A2023" t="str">
            <v>38063</v>
          </cell>
          <cell r="B2023" t="str">
            <v>38</v>
          </cell>
          <cell r="C2023" t="str">
            <v>063</v>
          </cell>
          <cell r="D2023" t="str">
            <v>Nelson</v>
          </cell>
          <cell r="E2023" t="str">
            <v>County</v>
          </cell>
          <cell r="F2023" t="str">
            <v>ND</v>
          </cell>
          <cell r="G2023">
            <v>3126</v>
          </cell>
          <cell r="H2023">
            <v>1</v>
          </cell>
          <cell r="I2023">
            <v>310.44468626458337</v>
          </cell>
          <cell r="J2023" t="str">
            <v>TONS</v>
          </cell>
        </row>
        <row r="2024">
          <cell r="A2024" t="str">
            <v>38065</v>
          </cell>
          <cell r="B2024" t="str">
            <v>38</v>
          </cell>
          <cell r="C2024" t="str">
            <v>065</v>
          </cell>
          <cell r="D2024" t="str">
            <v>Oliver</v>
          </cell>
          <cell r="E2024" t="str">
            <v>County</v>
          </cell>
          <cell r="F2024" t="str">
            <v>ND</v>
          </cell>
          <cell r="G2024">
            <v>1846</v>
          </cell>
          <cell r="H2024">
            <v>1</v>
          </cell>
          <cell r="I2024">
            <v>183.32722035969957</v>
          </cell>
          <cell r="J2024" t="str">
            <v>TONS</v>
          </cell>
        </row>
        <row r="2025">
          <cell r="A2025" t="str">
            <v>38067</v>
          </cell>
          <cell r="B2025" t="str">
            <v>38</v>
          </cell>
          <cell r="C2025" t="str">
            <v>067</v>
          </cell>
          <cell r="D2025" t="str">
            <v>Pembina</v>
          </cell>
          <cell r="E2025" t="str">
            <v>County</v>
          </cell>
          <cell r="F2025" t="str">
            <v>ND</v>
          </cell>
          <cell r="G2025">
            <v>7413</v>
          </cell>
          <cell r="H2025">
            <v>1</v>
          </cell>
          <cell r="I2025">
            <v>736.18888652570593</v>
          </cell>
          <cell r="J2025" t="str">
            <v>TONS</v>
          </cell>
        </row>
        <row r="2026">
          <cell r="A2026" t="str">
            <v>38069</v>
          </cell>
          <cell r="B2026" t="str">
            <v>38</v>
          </cell>
          <cell r="C2026" t="str">
            <v>069</v>
          </cell>
          <cell r="D2026" t="str">
            <v>Pierce</v>
          </cell>
          <cell r="E2026" t="str">
            <v>County</v>
          </cell>
          <cell r="F2026" t="str">
            <v>ND</v>
          </cell>
          <cell r="G2026">
            <v>4357</v>
          </cell>
          <cell r="H2026">
            <v>0.35184760156070694</v>
          </cell>
          <cell r="I2026">
            <v>152.24302752514603</v>
          </cell>
          <cell r="J2026" t="str">
            <v>TONS</v>
          </cell>
        </row>
        <row r="2027">
          <cell r="A2027" t="str">
            <v>38071</v>
          </cell>
          <cell r="B2027" t="str">
            <v>38</v>
          </cell>
          <cell r="C2027" t="str">
            <v>071</v>
          </cell>
          <cell r="D2027" t="str">
            <v>Ramsey</v>
          </cell>
          <cell r="E2027" t="str">
            <v>County</v>
          </cell>
          <cell r="F2027" t="str">
            <v>ND</v>
          </cell>
          <cell r="G2027">
            <v>11451</v>
          </cell>
          <cell r="H2027">
            <v>0.34992577067505021</v>
          </cell>
          <cell r="I2027">
            <v>397.93725459442919</v>
          </cell>
          <cell r="J2027" t="str">
            <v>TONS</v>
          </cell>
        </row>
        <row r="2028">
          <cell r="A2028" t="str">
            <v>38073</v>
          </cell>
          <cell r="B2028" t="str">
            <v>38</v>
          </cell>
          <cell r="C2028" t="str">
            <v>073</v>
          </cell>
          <cell r="D2028" t="str">
            <v>Ransom</v>
          </cell>
          <cell r="E2028" t="str">
            <v>County</v>
          </cell>
          <cell r="F2028" t="str">
            <v>ND</v>
          </cell>
          <cell r="G2028">
            <v>5457</v>
          </cell>
          <cell r="H2028">
            <v>1</v>
          </cell>
          <cell r="I2028">
            <v>541.9375089398053</v>
          </cell>
          <cell r="J2028" t="str">
            <v>TONS</v>
          </cell>
        </row>
        <row r="2029">
          <cell r="A2029" t="str">
            <v>38075</v>
          </cell>
          <cell r="B2029" t="str">
            <v>38</v>
          </cell>
          <cell r="C2029" t="str">
            <v>075</v>
          </cell>
          <cell r="D2029" t="str">
            <v>Renville</v>
          </cell>
          <cell r="E2029" t="str">
            <v>County</v>
          </cell>
          <cell r="F2029" t="str">
            <v>ND</v>
          </cell>
          <cell r="G2029">
            <v>2470</v>
          </cell>
          <cell r="H2029">
            <v>1</v>
          </cell>
          <cell r="I2029">
            <v>245.29698498833039</v>
          </cell>
          <cell r="J2029" t="str">
            <v>TONS</v>
          </cell>
        </row>
        <row r="2030">
          <cell r="A2030" t="str">
            <v>38077</v>
          </cell>
          <cell r="B2030" t="str">
            <v>38</v>
          </cell>
          <cell r="C2030" t="str">
            <v>077</v>
          </cell>
          <cell r="D2030" t="str">
            <v>Richland</v>
          </cell>
          <cell r="E2030" t="str">
            <v>County</v>
          </cell>
          <cell r="F2030" t="str">
            <v>ND</v>
          </cell>
          <cell r="G2030">
            <v>16321</v>
          </cell>
          <cell r="H2030">
            <v>0.52000490166043745</v>
          </cell>
          <cell r="I2030">
            <v>842.84838526152248</v>
          </cell>
          <cell r="J2030" t="str">
            <v>TONS</v>
          </cell>
        </row>
        <row r="2031">
          <cell r="A2031" t="str">
            <v>38079</v>
          </cell>
          <cell r="B2031" t="str">
            <v>38</v>
          </cell>
          <cell r="C2031" t="str">
            <v>079</v>
          </cell>
          <cell r="D2031" t="str">
            <v>Rolette</v>
          </cell>
          <cell r="E2031" t="str">
            <v>County</v>
          </cell>
          <cell r="F2031" t="str">
            <v>ND</v>
          </cell>
          <cell r="G2031">
            <v>13937</v>
          </cell>
          <cell r="H2031">
            <v>1</v>
          </cell>
          <cell r="I2031">
            <v>1384.0907205596607</v>
          </cell>
          <cell r="J2031" t="str">
            <v>TONS</v>
          </cell>
        </row>
        <row r="2032">
          <cell r="A2032" t="str">
            <v>38081</v>
          </cell>
          <cell r="B2032" t="str">
            <v>38</v>
          </cell>
          <cell r="C2032" t="str">
            <v>081</v>
          </cell>
          <cell r="D2032" t="str">
            <v>Sargent</v>
          </cell>
          <cell r="E2032" t="str">
            <v>County</v>
          </cell>
          <cell r="F2032" t="str">
            <v>ND</v>
          </cell>
          <cell r="G2032">
            <v>3829</v>
          </cell>
          <cell r="H2032">
            <v>1</v>
          </cell>
          <cell r="I2032">
            <v>380.25998199203127</v>
          </cell>
          <cell r="J2032" t="str">
            <v>TONS</v>
          </cell>
        </row>
        <row r="2033">
          <cell r="A2033" t="str">
            <v>38083</v>
          </cell>
          <cell r="B2033" t="str">
            <v>38</v>
          </cell>
          <cell r="C2033" t="str">
            <v>083</v>
          </cell>
          <cell r="D2033" t="str">
            <v>Sheridan</v>
          </cell>
          <cell r="E2033" t="str">
            <v>County</v>
          </cell>
          <cell r="F2033" t="str">
            <v>ND</v>
          </cell>
          <cell r="G2033">
            <v>1321</v>
          </cell>
          <cell r="H2033">
            <v>1</v>
          </cell>
          <cell r="I2033">
            <v>131.18919723464961</v>
          </cell>
          <cell r="J2033" t="str">
            <v>TONS</v>
          </cell>
        </row>
        <row r="2034">
          <cell r="A2034" t="str">
            <v>38085</v>
          </cell>
          <cell r="B2034" t="str">
            <v>38</v>
          </cell>
          <cell r="C2034" t="str">
            <v>085</v>
          </cell>
          <cell r="D2034" t="str">
            <v>Sioux</v>
          </cell>
          <cell r="E2034" t="str">
            <v>County</v>
          </cell>
          <cell r="F2034" t="str">
            <v>ND</v>
          </cell>
          <cell r="G2034">
            <v>4153</v>
          </cell>
          <cell r="H2034">
            <v>1</v>
          </cell>
          <cell r="I2034">
            <v>412.43659054920499</v>
          </cell>
          <cell r="J2034" t="str">
            <v>TONS</v>
          </cell>
        </row>
        <row r="2035">
          <cell r="A2035" t="str">
            <v>38087</v>
          </cell>
          <cell r="B2035" t="str">
            <v>38</v>
          </cell>
          <cell r="C2035" t="str">
            <v>087</v>
          </cell>
          <cell r="D2035" t="str">
            <v>Slope</v>
          </cell>
          <cell r="E2035" t="str">
            <v>County</v>
          </cell>
          <cell r="F2035" t="str">
            <v>ND</v>
          </cell>
          <cell r="G2035">
            <v>727</v>
          </cell>
          <cell r="H2035">
            <v>1</v>
          </cell>
          <cell r="I2035">
            <v>72.198748213164464</v>
          </cell>
          <cell r="J2035" t="str">
            <v>TONS</v>
          </cell>
        </row>
        <row r="2036">
          <cell r="A2036" t="str">
            <v>38089</v>
          </cell>
          <cell r="B2036" t="str">
            <v>38</v>
          </cell>
          <cell r="C2036" t="str">
            <v>089</v>
          </cell>
          <cell r="D2036" t="str">
            <v>Stark</v>
          </cell>
          <cell r="E2036" t="str">
            <v>County</v>
          </cell>
          <cell r="F2036" t="str">
            <v>ND</v>
          </cell>
          <cell r="G2036">
            <v>24199</v>
          </cell>
          <cell r="H2036">
            <v>0.27327575519649572</v>
          </cell>
          <cell r="I2036">
            <v>656.74047033515353</v>
          </cell>
          <cell r="J2036" t="str">
            <v>TONS</v>
          </cell>
        </row>
        <row r="2037">
          <cell r="A2037" t="str">
            <v>38091</v>
          </cell>
          <cell r="B2037" t="str">
            <v>38</v>
          </cell>
          <cell r="C2037" t="str">
            <v>091</v>
          </cell>
          <cell r="D2037" t="str">
            <v>Steele</v>
          </cell>
          <cell r="E2037" t="str">
            <v>County</v>
          </cell>
          <cell r="F2037" t="str">
            <v>ND</v>
          </cell>
          <cell r="G2037">
            <v>1975</v>
          </cell>
          <cell r="H2037">
            <v>1</v>
          </cell>
          <cell r="I2037">
            <v>196.13827747042615</v>
          </cell>
          <cell r="J2037" t="str">
            <v>TONS</v>
          </cell>
        </row>
        <row r="2038">
          <cell r="A2038" t="str">
            <v>38093</v>
          </cell>
          <cell r="B2038" t="str">
            <v>38</v>
          </cell>
          <cell r="C2038" t="str">
            <v>093</v>
          </cell>
          <cell r="D2038" t="str">
            <v>Stutsman</v>
          </cell>
          <cell r="E2038" t="str">
            <v>County</v>
          </cell>
          <cell r="F2038" t="str">
            <v>ND</v>
          </cell>
          <cell r="G2038">
            <v>21100</v>
          </cell>
          <cell r="H2038">
            <v>0.27563981042654029</v>
          </cell>
          <cell r="I2038">
            <v>577.58998570531571</v>
          </cell>
          <cell r="J2038" t="str">
            <v>TONS</v>
          </cell>
        </row>
        <row r="2039">
          <cell r="A2039" t="str">
            <v>38095</v>
          </cell>
          <cell r="B2039" t="str">
            <v>38</v>
          </cell>
          <cell r="C2039" t="str">
            <v>095</v>
          </cell>
          <cell r="D2039" t="str">
            <v>Towner</v>
          </cell>
          <cell r="E2039" t="str">
            <v>County</v>
          </cell>
          <cell r="F2039" t="str">
            <v>ND</v>
          </cell>
          <cell r="G2039">
            <v>2246</v>
          </cell>
          <cell r="H2039">
            <v>1</v>
          </cell>
          <cell r="I2039">
            <v>223.05142845497579</v>
          </cell>
          <cell r="J2039" t="str">
            <v>TONS</v>
          </cell>
        </row>
        <row r="2040">
          <cell r="A2040" t="str">
            <v>38097</v>
          </cell>
          <cell r="B2040" t="str">
            <v>38</v>
          </cell>
          <cell r="C2040" t="str">
            <v>097</v>
          </cell>
          <cell r="D2040" t="str">
            <v>Traill</v>
          </cell>
          <cell r="E2040" t="str">
            <v>County</v>
          </cell>
          <cell r="F2040" t="str">
            <v>ND</v>
          </cell>
          <cell r="G2040">
            <v>8121</v>
          </cell>
          <cell r="H2040">
            <v>1</v>
          </cell>
          <cell r="I2040">
            <v>806.50073485434473</v>
          </cell>
          <cell r="J2040" t="str">
            <v>TONS</v>
          </cell>
        </row>
        <row r="2041">
          <cell r="A2041" t="str">
            <v>38099</v>
          </cell>
          <cell r="B2041" t="str">
            <v>38</v>
          </cell>
          <cell r="C2041" t="str">
            <v>099</v>
          </cell>
          <cell r="D2041" t="str">
            <v>Walsh</v>
          </cell>
          <cell r="E2041" t="str">
            <v>County</v>
          </cell>
          <cell r="F2041" t="str">
            <v>ND</v>
          </cell>
          <cell r="G2041">
            <v>11119</v>
          </cell>
          <cell r="H2041">
            <v>0.62055940282399491</v>
          </cell>
          <cell r="I2041">
            <v>685.24258964351418</v>
          </cell>
          <cell r="J2041" t="str">
            <v>TONS</v>
          </cell>
        </row>
        <row r="2042">
          <cell r="A2042" t="str">
            <v>38101</v>
          </cell>
          <cell r="B2042" t="str">
            <v>38</v>
          </cell>
          <cell r="C2042" t="str">
            <v>101</v>
          </cell>
          <cell r="D2042" t="str">
            <v>Ward</v>
          </cell>
          <cell r="E2042" t="str">
            <v>County</v>
          </cell>
          <cell r="F2042" t="str">
            <v>ND</v>
          </cell>
          <cell r="G2042">
            <v>61675</v>
          </cell>
          <cell r="H2042">
            <v>0.21895419537900285</v>
          </cell>
          <cell r="I2042">
            <v>1341.089265296524</v>
          </cell>
          <cell r="J2042" t="str">
            <v>TONS</v>
          </cell>
        </row>
        <row r="2043">
          <cell r="A2043" t="str">
            <v>38103</v>
          </cell>
          <cell r="B2043" t="str">
            <v>38</v>
          </cell>
          <cell r="C2043" t="str">
            <v>103</v>
          </cell>
          <cell r="D2043" t="str">
            <v>Wells</v>
          </cell>
          <cell r="E2043" t="str">
            <v>County</v>
          </cell>
          <cell r="F2043" t="str">
            <v>ND</v>
          </cell>
          <cell r="G2043">
            <v>4207</v>
          </cell>
          <cell r="H2043">
            <v>1</v>
          </cell>
          <cell r="I2043">
            <v>417.79935864206726</v>
          </cell>
          <cell r="J2043" t="str">
            <v>TONS</v>
          </cell>
        </row>
        <row r="2044">
          <cell r="A2044" t="str">
            <v>38105</v>
          </cell>
          <cell r="B2044" t="str">
            <v>38</v>
          </cell>
          <cell r="C2044" t="str">
            <v>105</v>
          </cell>
          <cell r="D2044" t="str">
            <v>Williams</v>
          </cell>
          <cell r="E2044" t="str">
            <v>County</v>
          </cell>
          <cell r="F2044" t="str">
            <v>ND</v>
          </cell>
          <cell r="G2044">
            <v>22398</v>
          </cell>
          <cell r="H2044">
            <v>0.32462719885704083</v>
          </cell>
          <cell r="I2044">
            <v>722.08679265188289</v>
          </cell>
          <cell r="J2044" t="str">
            <v>TONS</v>
          </cell>
        </row>
        <row r="2045">
          <cell r="A2045" t="str">
            <v>39001</v>
          </cell>
          <cell r="B2045" t="str">
            <v>39</v>
          </cell>
          <cell r="C2045" t="str">
            <v>001</v>
          </cell>
          <cell r="D2045" t="str">
            <v>Adams</v>
          </cell>
          <cell r="E2045" t="str">
            <v>County</v>
          </cell>
          <cell r="F2045" t="str">
            <v>OH</v>
          </cell>
          <cell r="G2045">
            <v>28550</v>
          </cell>
          <cell r="H2045">
            <v>0.89026269702276706</v>
          </cell>
          <cell r="I2045">
            <v>2524.1754928940877</v>
          </cell>
          <cell r="J2045" t="str">
            <v>TONS</v>
          </cell>
        </row>
        <row r="2046">
          <cell r="A2046" t="str">
            <v>39003</v>
          </cell>
          <cell r="B2046" t="str">
            <v>39</v>
          </cell>
          <cell r="C2046" t="str">
            <v>003</v>
          </cell>
          <cell r="D2046" t="str">
            <v>Allen</v>
          </cell>
          <cell r="E2046" t="str">
            <v>County</v>
          </cell>
          <cell r="F2046" t="str">
            <v>OH</v>
          </cell>
          <cell r="G2046">
            <v>106331</v>
          </cell>
          <cell r="H2046">
            <v>0.25890850269441651</v>
          </cell>
          <cell r="I2046">
            <v>2734.0186221573836</v>
          </cell>
          <cell r="J2046" t="str">
            <v>TONS</v>
          </cell>
        </row>
        <row r="2047">
          <cell r="A2047" t="str">
            <v>39005</v>
          </cell>
          <cell r="B2047" t="str">
            <v>39</v>
          </cell>
          <cell r="C2047" t="str">
            <v>005</v>
          </cell>
          <cell r="D2047" t="str">
            <v>Ashland</v>
          </cell>
          <cell r="E2047" t="str">
            <v>County</v>
          </cell>
          <cell r="F2047" t="str">
            <v>OH</v>
          </cell>
          <cell r="G2047">
            <v>53139</v>
          </cell>
          <cell r="H2047">
            <v>0.61937559984192403</v>
          </cell>
          <cell r="I2047">
            <v>3268.6071525995631</v>
          </cell>
          <cell r="J2047" t="str">
            <v>TONS</v>
          </cell>
        </row>
        <row r="2048">
          <cell r="A2048" t="str">
            <v>39007</v>
          </cell>
          <cell r="B2048" t="str">
            <v>39</v>
          </cell>
          <cell r="C2048" t="str">
            <v>007</v>
          </cell>
          <cell r="D2048" t="str">
            <v>Ashtabula</v>
          </cell>
          <cell r="E2048" t="str">
            <v>County</v>
          </cell>
          <cell r="F2048" t="str">
            <v>OH</v>
          </cell>
          <cell r="G2048">
            <v>101497</v>
          </cell>
          <cell r="H2048">
            <v>0.46368858192852991</v>
          </cell>
          <cell r="I2048">
            <v>4673.8510139699583</v>
          </cell>
          <cell r="J2048" t="str">
            <v>TONS</v>
          </cell>
        </row>
        <row r="2049">
          <cell r="A2049" t="str">
            <v>39009</v>
          </cell>
          <cell r="B2049" t="str">
            <v>39</v>
          </cell>
          <cell r="C2049" t="str">
            <v>009</v>
          </cell>
          <cell r="D2049" t="str">
            <v>Athens</v>
          </cell>
          <cell r="E2049" t="str">
            <v>County</v>
          </cell>
          <cell r="F2049" t="str">
            <v>OH</v>
          </cell>
          <cell r="G2049">
            <v>64757</v>
          </cell>
          <cell r="H2049">
            <v>0.43170622480967308</v>
          </cell>
          <cell r="I2049">
            <v>2776.3249037788523</v>
          </cell>
          <cell r="J2049" t="str">
            <v>TONS</v>
          </cell>
        </row>
        <row r="2050">
          <cell r="A2050" t="str">
            <v>39011</v>
          </cell>
          <cell r="B2050" t="str">
            <v>39</v>
          </cell>
          <cell r="C2050" t="str">
            <v>011</v>
          </cell>
          <cell r="D2050" t="str">
            <v>Auglaize</v>
          </cell>
          <cell r="E2050" t="str">
            <v>County</v>
          </cell>
          <cell r="F2050" t="str">
            <v>OH</v>
          </cell>
          <cell r="G2050">
            <v>45949</v>
          </cell>
          <cell r="H2050">
            <v>0.39136869137522035</v>
          </cell>
          <cell r="I2050">
            <v>1785.9010854433791</v>
          </cell>
          <cell r="J2050" t="str">
            <v>TONS</v>
          </cell>
        </row>
        <row r="2051">
          <cell r="A2051" t="str">
            <v>39013</v>
          </cell>
          <cell r="B2051" t="str">
            <v>39</v>
          </cell>
          <cell r="C2051" t="str">
            <v>013</v>
          </cell>
          <cell r="D2051" t="str">
            <v>Belmont</v>
          </cell>
          <cell r="E2051" t="str">
            <v>County</v>
          </cell>
          <cell r="F2051" t="str">
            <v>OH</v>
          </cell>
          <cell r="G2051">
            <v>70400</v>
          </cell>
          <cell r="H2051">
            <v>0.54664772727272726</v>
          </cell>
          <cell r="I2051">
            <v>3821.8660608465216</v>
          </cell>
          <cell r="J2051" t="str">
            <v>TONS</v>
          </cell>
        </row>
        <row r="2052">
          <cell r="A2052" t="str">
            <v>39015</v>
          </cell>
          <cell r="B2052" t="str">
            <v>39</v>
          </cell>
          <cell r="C2052" t="str">
            <v>015</v>
          </cell>
          <cell r="D2052" t="str">
            <v>Brown</v>
          </cell>
          <cell r="E2052" t="str">
            <v>County</v>
          </cell>
          <cell r="F2052" t="str">
            <v>OH</v>
          </cell>
          <cell r="G2052">
            <v>44846</v>
          </cell>
          <cell r="H2052">
            <v>0.76559782366320295</v>
          </cell>
          <cell r="I2052">
            <v>3409.7274018580315</v>
          </cell>
          <cell r="J2052" t="str">
            <v>TONS</v>
          </cell>
        </row>
        <row r="2053">
          <cell r="A2053" t="str">
            <v>39017</v>
          </cell>
          <cell r="B2053" t="str">
            <v>39</v>
          </cell>
          <cell r="C2053" t="str">
            <v>017</v>
          </cell>
          <cell r="D2053" t="str">
            <v>Butler</v>
          </cell>
          <cell r="E2053" t="str">
            <v>County</v>
          </cell>
          <cell r="F2053" t="str">
            <v>OH</v>
          </cell>
          <cell r="G2053">
            <v>368130</v>
          </cell>
          <cell r="H2053">
            <v>9.342895172900878E-2</v>
          </cell>
          <cell r="I2053">
            <v>0</v>
          </cell>
          <cell r="J2053" t="str">
            <v>TONS</v>
          </cell>
        </row>
        <row r="2054">
          <cell r="A2054" t="str">
            <v>39019</v>
          </cell>
          <cell r="B2054" t="str">
            <v>39</v>
          </cell>
          <cell r="C2054" t="str">
            <v>019</v>
          </cell>
          <cell r="D2054" t="str">
            <v>Carroll</v>
          </cell>
          <cell r="E2054" t="str">
            <v>County</v>
          </cell>
          <cell r="F2054" t="str">
            <v>OH</v>
          </cell>
          <cell r="G2054">
            <v>28836</v>
          </cell>
          <cell r="H2054">
            <v>0.70952975447357469</v>
          </cell>
          <cell r="I2054">
            <v>2031.8932440733768</v>
          </cell>
          <cell r="J2054" t="str">
            <v>TONS</v>
          </cell>
        </row>
        <row r="2055">
          <cell r="A2055" t="str">
            <v>39021</v>
          </cell>
          <cell r="B2055" t="str">
            <v>39</v>
          </cell>
          <cell r="C2055" t="str">
            <v>021</v>
          </cell>
          <cell r="D2055" t="str">
            <v>Champaign</v>
          </cell>
          <cell r="E2055" t="str">
            <v>County</v>
          </cell>
          <cell r="F2055" t="str">
            <v>OH</v>
          </cell>
          <cell r="G2055">
            <v>40097</v>
          </cell>
          <cell r="H2055">
            <v>0.70823253609995762</v>
          </cell>
          <cell r="I2055">
            <v>2820.2201537241326</v>
          </cell>
          <cell r="J2055" t="str">
            <v>TONS</v>
          </cell>
        </row>
        <row r="2056">
          <cell r="A2056" t="str">
            <v>39023</v>
          </cell>
          <cell r="B2056" t="str">
            <v>39</v>
          </cell>
          <cell r="C2056" t="str">
            <v>023</v>
          </cell>
          <cell r="D2056" t="str">
            <v>Clark</v>
          </cell>
          <cell r="E2056" t="str">
            <v>County</v>
          </cell>
          <cell r="F2056" t="str">
            <v>OH</v>
          </cell>
          <cell r="G2056">
            <v>138333</v>
          </cell>
          <cell r="H2056">
            <v>0.23605358085200207</v>
          </cell>
          <cell r="I2056">
            <v>3242.8857278578716</v>
          </cell>
          <cell r="J2056" t="str">
            <v>TONS</v>
          </cell>
        </row>
        <row r="2057">
          <cell r="A2057" t="str">
            <v>39025</v>
          </cell>
          <cell r="B2057" t="str">
            <v>39</v>
          </cell>
          <cell r="C2057" t="str">
            <v>025</v>
          </cell>
          <cell r="D2057" t="str">
            <v>Clermont</v>
          </cell>
          <cell r="E2057" t="str">
            <v>County</v>
          </cell>
          <cell r="F2057" t="str">
            <v>OH</v>
          </cell>
          <cell r="G2057">
            <v>197363</v>
          </cell>
          <cell r="H2057">
            <v>0.227165172803413</v>
          </cell>
          <cell r="I2057">
            <v>4452.4878643590318</v>
          </cell>
          <cell r="J2057" t="str">
            <v>TONS</v>
          </cell>
        </row>
        <row r="2058">
          <cell r="A2058" t="str">
            <v>39027</v>
          </cell>
          <cell r="B2058" t="str">
            <v>39</v>
          </cell>
          <cell r="C2058" t="str">
            <v>027</v>
          </cell>
          <cell r="D2058" t="str">
            <v>Clinton</v>
          </cell>
          <cell r="E2058" t="str">
            <v>County</v>
          </cell>
          <cell r="F2058" t="str">
            <v>OH</v>
          </cell>
          <cell r="G2058">
            <v>42040</v>
          </cell>
          <cell r="H2058">
            <v>0.54638439581351095</v>
          </cell>
          <cell r="I2058">
            <v>2281.1626498712349</v>
          </cell>
          <cell r="J2058" t="str">
            <v>TONS</v>
          </cell>
        </row>
        <row r="2059">
          <cell r="A2059" t="str">
            <v>39029</v>
          </cell>
          <cell r="B2059" t="str">
            <v>39</v>
          </cell>
          <cell r="C2059" t="str">
            <v>029</v>
          </cell>
          <cell r="D2059" t="str">
            <v>Columbiana</v>
          </cell>
          <cell r="E2059" t="str">
            <v>County</v>
          </cell>
          <cell r="F2059" t="str">
            <v>OH</v>
          </cell>
          <cell r="G2059">
            <v>107841</v>
          </cell>
          <cell r="H2059">
            <v>0.43864578407099342</v>
          </cell>
          <cell r="I2059">
            <v>4697.7848493473612</v>
          </cell>
          <cell r="J2059" t="str">
            <v>TONS</v>
          </cell>
        </row>
        <row r="2060">
          <cell r="A2060" t="str">
            <v>39031</v>
          </cell>
          <cell r="B2060" t="str">
            <v>39</v>
          </cell>
          <cell r="C2060" t="str">
            <v>031</v>
          </cell>
          <cell r="D2060" t="str">
            <v>Coshocton</v>
          </cell>
          <cell r="E2060" t="str">
            <v>County</v>
          </cell>
          <cell r="F2060" t="str">
            <v>OH</v>
          </cell>
          <cell r="G2060">
            <v>36901</v>
          </cell>
          <cell r="H2060">
            <v>0.61469878865071403</v>
          </cell>
          <cell r="I2060">
            <v>2252.6605305628746</v>
          </cell>
          <cell r="J2060" t="str">
            <v>TONS</v>
          </cell>
        </row>
        <row r="2061">
          <cell r="A2061" t="str">
            <v>39033</v>
          </cell>
          <cell r="B2061" t="str">
            <v>39</v>
          </cell>
          <cell r="C2061" t="str">
            <v>033</v>
          </cell>
          <cell r="D2061" t="str">
            <v>Crawford</v>
          </cell>
          <cell r="E2061" t="str">
            <v>County</v>
          </cell>
          <cell r="F2061" t="str">
            <v>OH</v>
          </cell>
          <cell r="G2061">
            <v>43784</v>
          </cell>
          <cell r="H2061">
            <v>0.35264023387538829</v>
          </cell>
          <cell r="I2061">
            <v>1533.354432477661</v>
          </cell>
          <cell r="J2061" t="str">
            <v>TONS</v>
          </cell>
        </row>
        <row r="2062">
          <cell r="A2062" t="str">
            <v>39035</v>
          </cell>
          <cell r="B2062" t="str">
            <v>39</v>
          </cell>
          <cell r="C2062" t="str">
            <v>035</v>
          </cell>
          <cell r="D2062" t="str">
            <v>Cuyahoga</v>
          </cell>
          <cell r="E2062" t="str">
            <v>County</v>
          </cell>
          <cell r="F2062" t="str">
            <v>OH</v>
          </cell>
          <cell r="G2062">
            <v>1280122</v>
          </cell>
          <cell r="H2062">
            <v>5.8174142777016567E-3</v>
          </cell>
          <cell r="I2062">
            <v>0</v>
          </cell>
          <cell r="J2062" t="str">
            <v>TONS</v>
          </cell>
        </row>
        <row r="2063">
          <cell r="A2063" t="str">
            <v>39037</v>
          </cell>
          <cell r="B2063" t="str">
            <v>39</v>
          </cell>
          <cell r="C2063" t="str">
            <v>037</v>
          </cell>
          <cell r="D2063" t="str">
            <v>Darke</v>
          </cell>
          <cell r="E2063" t="str">
            <v>County</v>
          </cell>
          <cell r="F2063" t="str">
            <v>OH</v>
          </cell>
          <cell r="G2063">
            <v>52959</v>
          </cell>
          <cell r="H2063">
            <v>0.6630223380350837</v>
          </cell>
          <cell r="I2063">
            <v>3487.0902971235823</v>
          </cell>
          <cell r="J2063" t="str">
            <v>TONS</v>
          </cell>
        </row>
        <row r="2064">
          <cell r="A2064" t="str">
            <v>39039</v>
          </cell>
          <cell r="B2064" t="str">
            <v>39</v>
          </cell>
          <cell r="C2064" t="str">
            <v>039</v>
          </cell>
          <cell r="D2064" t="str">
            <v>Defiance</v>
          </cell>
          <cell r="E2064" t="str">
            <v>County</v>
          </cell>
          <cell r="F2064" t="str">
            <v>OH</v>
          </cell>
          <cell r="G2064">
            <v>39037</v>
          </cell>
          <cell r="H2064">
            <v>0.43850705740707535</v>
          </cell>
          <cell r="I2064">
            <v>1699.9974854373443</v>
          </cell>
          <cell r="J2064" t="str">
            <v>TONS</v>
          </cell>
        </row>
        <row r="2065">
          <cell r="A2065" t="str">
            <v>39041</v>
          </cell>
          <cell r="B2065" t="str">
            <v>39</v>
          </cell>
          <cell r="C2065" t="str">
            <v>041</v>
          </cell>
          <cell r="D2065" t="str">
            <v>Delaware</v>
          </cell>
          <cell r="E2065" t="str">
            <v>County</v>
          </cell>
          <cell r="F2065" t="str">
            <v>OH</v>
          </cell>
          <cell r="G2065">
            <v>174214</v>
          </cell>
          <cell r="H2065">
            <v>0.19310158770248087</v>
          </cell>
          <cell r="I2065">
            <v>0</v>
          </cell>
          <cell r="J2065" t="str">
            <v>TONS</v>
          </cell>
        </row>
        <row r="2066">
          <cell r="A2066" t="str">
            <v>39043</v>
          </cell>
          <cell r="B2066" t="str">
            <v>39</v>
          </cell>
          <cell r="C2066" t="str">
            <v>043</v>
          </cell>
          <cell r="D2066" t="str">
            <v>Erie</v>
          </cell>
          <cell r="E2066" t="str">
            <v>County</v>
          </cell>
          <cell r="F2066" t="str">
            <v>OH</v>
          </cell>
          <cell r="G2066">
            <v>77079</v>
          </cell>
          <cell r="H2066">
            <v>0.26478029035145761</v>
          </cell>
          <cell r="I2066">
            <v>2026.8284075412289</v>
          </cell>
          <cell r="J2066" t="str">
            <v>TONS</v>
          </cell>
        </row>
        <row r="2067">
          <cell r="A2067" t="str">
            <v>39045</v>
          </cell>
          <cell r="B2067" t="str">
            <v>39</v>
          </cell>
          <cell r="C2067" t="str">
            <v>045</v>
          </cell>
          <cell r="D2067" t="str">
            <v>Fairfield</v>
          </cell>
          <cell r="E2067" t="str">
            <v>County</v>
          </cell>
          <cell r="F2067" t="str">
            <v>OH</v>
          </cell>
          <cell r="G2067">
            <v>146156</v>
          </cell>
          <cell r="H2067">
            <v>0.34712225293521992</v>
          </cell>
          <cell r="I2067">
            <v>5038.4199337643549</v>
          </cell>
          <cell r="J2067" t="str">
            <v>TONS</v>
          </cell>
        </row>
        <row r="2068">
          <cell r="A2068" t="str">
            <v>39047</v>
          </cell>
          <cell r="B2068" t="str">
            <v>39</v>
          </cell>
          <cell r="C2068" t="str">
            <v>047</v>
          </cell>
          <cell r="D2068" t="str">
            <v>Fayette</v>
          </cell>
          <cell r="E2068" t="str">
            <v>County</v>
          </cell>
          <cell r="F2068" t="str">
            <v>OH</v>
          </cell>
          <cell r="G2068">
            <v>29030</v>
          </cell>
          <cell r="H2068">
            <v>0.4775060282466414</v>
          </cell>
          <cell r="I2068">
            <v>1376.6424315417964</v>
          </cell>
          <cell r="J2068" t="str">
            <v>TONS</v>
          </cell>
        </row>
        <row r="2069">
          <cell r="A2069" t="str">
            <v>39049</v>
          </cell>
          <cell r="B2069" t="str">
            <v>39</v>
          </cell>
          <cell r="C2069" t="str">
            <v>049</v>
          </cell>
          <cell r="D2069" t="str">
            <v>Franklin</v>
          </cell>
          <cell r="E2069" t="str">
            <v>County</v>
          </cell>
          <cell r="F2069" t="str">
            <v>OH</v>
          </cell>
          <cell r="G2069">
            <v>1163414</v>
          </cell>
          <cell r="H2069">
            <v>1.3540321845877735E-2</v>
          </cell>
          <cell r="I2069">
            <v>0</v>
          </cell>
          <cell r="J2069" t="str">
            <v>TONS</v>
          </cell>
        </row>
        <row r="2070">
          <cell r="A2070" t="str">
            <v>39051</v>
          </cell>
          <cell r="B2070" t="str">
            <v>39</v>
          </cell>
          <cell r="C2070" t="str">
            <v>051</v>
          </cell>
          <cell r="D2070" t="str">
            <v>Fulton</v>
          </cell>
          <cell r="E2070" t="str">
            <v>County</v>
          </cell>
          <cell r="F2070" t="str">
            <v>OH</v>
          </cell>
          <cell r="G2070">
            <v>42698</v>
          </cell>
          <cell r="H2070">
            <v>0.56159539088481891</v>
          </cell>
          <cell r="I2070">
            <v>2381.366964791569</v>
          </cell>
          <cell r="J2070" t="str">
            <v>TONS</v>
          </cell>
        </row>
        <row r="2071">
          <cell r="A2071" t="str">
            <v>39053</v>
          </cell>
          <cell r="B2071" t="str">
            <v>39</v>
          </cell>
          <cell r="C2071" t="str">
            <v>053</v>
          </cell>
          <cell r="D2071" t="str">
            <v>Gallia</v>
          </cell>
          <cell r="E2071" t="str">
            <v>County</v>
          </cell>
          <cell r="F2071" t="str">
            <v>OH</v>
          </cell>
          <cell r="G2071">
            <v>30934</v>
          </cell>
          <cell r="H2071">
            <v>0.81350617443589579</v>
          </cell>
          <cell r="I2071">
            <v>2499.1492417940626</v>
          </cell>
          <cell r="J2071" t="str">
            <v>TONS</v>
          </cell>
        </row>
        <row r="2072">
          <cell r="A2072" t="str">
            <v>39055</v>
          </cell>
          <cell r="B2072" t="str">
            <v>39</v>
          </cell>
          <cell r="C2072" t="str">
            <v>055</v>
          </cell>
          <cell r="D2072" t="str">
            <v>Geauga</v>
          </cell>
          <cell r="E2072" t="str">
            <v>County</v>
          </cell>
          <cell r="F2072" t="str">
            <v>OH</v>
          </cell>
          <cell r="G2072">
            <v>93389</v>
          </cell>
          <cell r="H2072">
            <v>0.63968989923866837</v>
          </cell>
          <cell r="I2072">
            <v>5932.8104790294983</v>
          </cell>
          <cell r="J2072" t="str">
            <v>TONS</v>
          </cell>
        </row>
        <row r="2073">
          <cell r="A2073" t="str">
            <v>39057</v>
          </cell>
          <cell r="B2073" t="str">
            <v>39</v>
          </cell>
          <cell r="C2073" t="str">
            <v>057</v>
          </cell>
          <cell r="D2073" t="str">
            <v>Greene</v>
          </cell>
          <cell r="E2073" t="str">
            <v>County</v>
          </cell>
          <cell r="F2073" t="str">
            <v>OH</v>
          </cell>
          <cell r="G2073">
            <v>161573</v>
          </cell>
          <cell r="H2073">
            <v>0.14909669313561053</v>
          </cell>
          <cell r="I2073">
            <v>0</v>
          </cell>
          <cell r="J2073" t="str">
            <v>TONS</v>
          </cell>
        </row>
        <row r="2074">
          <cell r="A2074" t="str">
            <v>39059</v>
          </cell>
          <cell r="B2074" t="str">
            <v>39</v>
          </cell>
          <cell r="C2074" t="str">
            <v>059</v>
          </cell>
          <cell r="D2074" t="str">
            <v>Guernsey</v>
          </cell>
          <cell r="E2074" t="str">
            <v>County</v>
          </cell>
          <cell r="F2074" t="str">
            <v>OH</v>
          </cell>
          <cell r="G2074">
            <v>40087</v>
          </cell>
          <cell r="H2074">
            <v>0.61418913862349389</v>
          </cell>
          <cell r="I2074">
            <v>2445.1243187844875</v>
          </cell>
          <cell r="J2074" t="str">
            <v>TONS</v>
          </cell>
        </row>
        <row r="2075">
          <cell r="A2075" t="str">
            <v>39061</v>
          </cell>
          <cell r="B2075" t="str">
            <v>39</v>
          </cell>
          <cell r="C2075" t="str">
            <v>061</v>
          </cell>
          <cell r="D2075" t="str">
            <v>Hamilton</v>
          </cell>
          <cell r="E2075" t="str">
            <v>County</v>
          </cell>
          <cell r="F2075" t="str">
            <v>OH</v>
          </cell>
          <cell r="G2075">
            <v>802374</v>
          </cell>
          <cell r="H2075">
            <v>2.231876905283571E-2</v>
          </cell>
          <cell r="I2075">
            <v>0</v>
          </cell>
          <cell r="J2075" t="str">
            <v>TONS</v>
          </cell>
        </row>
        <row r="2076">
          <cell r="A2076" t="str">
            <v>39063</v>
          </cell>
          <cell r="B2076" t="str">
            <v>39</v>
          </cell>
          <cell r="C2076" t="str">
            <v>063</v>
          </cell>
          <cell r="D2076" t="str">
            <v>Hancock</v>
          </cell>
          <cell r="E2076" t="str">
            <v>County</v>
          </cell>
          <cell r="F2076" t="str">
            <v>OH</v>
          </cell>
          <cell r="G2076">
            <v>74782</v>
          </cell>
          <cell r="H2076">
            <v>0.31110427643015698</v>
          </cell>
          <cell r="I2076">
            <v>2310.4592533415012</v>
          </cell>
          <cell r="J2076" t="str">
            <v>TONS</v>
          </cell>
        </row>
        <row r="2077">
          <cell r="A2077" t="str">
            <v>39065</v>
          </cell>
          <cell r="B2077" t="str">
            <v>39</v>
          </cell>
          <cell r="C2077" t="str">
            <v>065</v>
          </cell>
          <cell r="D2077" t="str">
            <v>Hardin</v>
          </cell>
          <cell r="E2077" t="str">
            <v>County</v>
          </cell>
          <cell r="F2077" t="str">
            <v>OH</v>
          </cell>
          <cell r="G2077">
            <v>32058</v>
          </cell>
          <cell r="H2077">
            <v>0.55377752823008297</v>
          </cell>
          <cell r="I2077">
            <v>1763.0596657885953</v>
          </cell>
          <cell r="J2077" t="str">
            <v>TONS</v>
          </cell>
        </row>
        <row r="2078">
          <cell r="A2078" t="str">
            <v>39067</v>
          </cell>
          <cell r="B2078" t="str">
            <v>39</v>
          </cell>
          <cell r="C2078" t="str">
            <v>067</v>
          </cell>
          <cell r="D2078" t="str">
            <v>Harrison</v>
          </cell>
          <cell r="E2078" t="str">
            <v>County</v>
          </cell>
          <cell r="F2078" t="str">
            <v>OH</v>
          </cell>
          <cell r="G2078">
            <v>15864</v>
          </cell>
          <cell r="H2078">
            <v>0.84108673726676753</v>
          </cell>
          <cell r="I2078">
            <v>1325.1002715381755</v>
          </cell>
          <cell r="J2078" t="str">
            <v>TONS</v>
          </cell>
        </row>
        <row r="2079">
          <cell r="A2079" t="str">
            <v>39069</v>
          </cell>
          <cell r="B2079" t="str">
            <v>39</v>
          </cell>
          <cell r="C2079" t="str">
            <v>069</v>
          </cell>
          <cell r="D2079" t="str">
            <v>Henry</v>
          </cell>
          <cell r="E2079" t="str">
            <v>County</v>
          </cell>
          <cell r="F2079" t="str">
            <v>OH</v>
          </cell>
          <cell r="G2079">
            <v>28215</v>
          </cell>
          <cell r="H2079">
            <v>0.69080276448697497</v>
          </cell>
          <cell r="I2079">
            <v>1935.6613499625705</v>
          </cell>
          <cell r="J2079" t="str">
            <v>TONS</v>
          </cell>
        </row>
        <row r="2080">
          <cell r="A2080" t="str">
            <v>39071</v>
          </cell>
          <cell r="B2080" t="str">
            <v>39</v>
          </cell>
          <cell r="C2080" t="str">
            <v>071</v>
          </cell>
          <cell r="D2080" t="str">
            <v>Highland</v>
          </cell>
          <cell r="E2080" t="str">
            <v>County</v>
          </cell>
          <cell r="F2080" t="str">
            <v>OH</v>
          </cell>
          <cell r="G2080">
            <v>43589</v>
          </cell>
          <cell r="H2080">
            <v>0.73002362981486157</v>
          </cell>
          <cell r="I2080">
            <v>3160.1600644994587</v>
          </cell>
          <cell r="J2080" t="str">
            <v>TONS</v>
          </cell>
        </row>
        <row r="2081">
          <cell r="A2081" t="str">
            <v>39073</v>
          </cell>
          <cell r="B2081" t="str">
            <v>39</v>
          </cell>
          <cell r="C2081" t="str">
            <v>073</v>
          </cell>
          <cell r="D2081" t="str">
            <v>Hocking</v>
          </cell>
          <cell r="E2081" t="str">
            <v>County</v>
          </cell>
          <cell r="F2081" t="str">
            <v>OH</v>
          </cell>
          <cell r="G2081">
            <v>29380</v>
          </cell>
          <cell r="H2081">
            <v>0.70840707964601768</v>
          </cell>
          <cell r="I2081">
            <v>2066.9498577174581</v>
          </cell>
          <cell r="J2081" t="str">
            <v>TONS</v>
          </cell>
        </row>
        <row r="2082">
          <cell r="A2082" t="str">
            <v>39075</v>
          </cell>
          <cell r="B2082" t="str">
            <v>39</v>
          </cell>
          <cell r="C2082" t="str">
            <v>075</v>
          </cell>
          <cell r="D2082" t="str">
            <v>Holmes</v>
          </cell>
          <cell r="E2082" t="str">
            <v>County</v>
          </cell>
          <cell r="F2082" t="str">
            <v>OH</v>
          </cell>
          <cell r="G2082">
            <v>42366</v>
          </cell>
          <cell r="H2082">
            <v>0.92994382287683519</v>
          </cell>
          <cell r="I2082">
            <v>3912.6358763442277</v>
          </cell>
          <cell r="J2082" t="str">
            <v>TONS</v>
          </cell>
        </row>
        <row r="2083">
          <cell r="A2083" t="str">
            <v>39077</v>
          </cell>
          <cell r="B2083" t="str">
            <v>39</v>
          </cell>
          <cell r="C2083" t="str">
            <v>077</v>
          </cell>
          <cell r="D2083" t="str">
            <v>Huron</v>
          </cell>
          <cell r="E2083" t="str">
            <v>County</v>
          </cell>
          <cell r="F2083" t="str">
            <v>OH</v>
          </cell>
          <cell r="G2083">
            <v>59626</v>
          </cell>
          <cell r="H2083">
            <v>0.5030355885016603</v>
          </cell>
          <cell r="I2083">
            <v>2978.7197440242844</v>
          </cell>
          <cell r="J2083" t="str">
            <v>TONS</v>
          </cell>
        </row>
        <row r="2084">
          <cell r="A2084" t="str">
            <v>39079</v>
          </cell>
          <cell r="B2084" t="str">
            <v>39</v>
          </cell>
          <cell r="C2084" t="str">
            <v>079</v>
          </cell>
          <cell r="D2084" t="str">
            <v>Jackson</v>
          </cell>
          <cell r="E2084" t="str">
            <v>County</v>
          </cell>
          <cell r="F2084" t="str">
            <v>OH</v>
          </cell>
          <cell r="G2084">
            <v>33225</v>
          </cell>
          <cell r="H2084">
            <v>0.64580887885628291</v>
          </cell>
          <cell r="I2084">
            <v>2130.9058327508528</v>
          </cell>
          <cell r="J2084" t="str">
            <v>TONS</v>
          </cell>
        </row>
        <row r="2085">
          <cell r="A2085" t="str">
            <v>39081</v>
          </cell>
          <cell r="B2085" t="str">
            <v>39</v>
          </cell>
          <cell r="C2085" t="str">
            <v>081</v>
          </cell>
          <cell r="D2085" t="str">
            <v>Jefferson</v>
          </cell>
          <cell r="E2085" t="str">
            <v>County</v>
          </cell>
          <cell r="F2085" t="str">
            <v>OH</v>
          </cell>
          <cell r="G2085">
            <v>69709</v>
          </cell>
          <cell r="H2085">
            <v>0.38982053967206531</v>
          </cell>
          <cell r="I2085">
            <v>2698.6640769525879</v>
          </cell>
          <cell r="J2085" t="str">
            <v>TONS</v>
          </cell>
        </row>
        <row r="2086">
          <cell r="A2086" t="str">
            <v>39083</v>
          </cell>
          <cell r="B2086" t="str">
            <v>39</v>
          </cell>
          <cell r="C2086" t="str">
            <v>083</v>
          </cell>
          <cell r="D2086" t="str">
            <v>Knox</v>
          </cell>
          <cell r="E2086" t="str">
            <v>County</v>
          </cell>
          <cell r="F2086" t="str">
            <v>OH</v>
          </cell>
          <cell r="G2086">
            <v>60921</v>
          </cell>
          <cell r="H2086">
            <v>0.55700004924410307</v>
          </cell>
          <cell r="I2086">
            <v>3369.9038832425172</v>
          </cell>
          <cell r="J2086" t="str">
            <v>TONS</v>
          </cell>
        </row>
        <row r="2087">
          <cell r="A2087" t="str">
            <v>39085</v>
          </cell>
          <cell r="B2087" t="str">
            <v>39</v>
          </cell>
          <cell r="C2087" t="str">
            <v>085</v>
          </cell>
          <cell r="D2087" t="str">
            <v>Lake</v>
          </cell>
          <cell r="E2087" t="str">
            <v>County</v>
          </cell>
          <cell r="F2087" t="str">
            <v>OH</v>
          </cell>
          <cell r="G2087">
            <v>230041</v>
          </cell>
          <cell r="H2087">
            <v>6.5292708691059423E-2</v>
          </cell>
          <cell r="I2087">
            <v>0</v>
          </cell>
          <cell r="J2087" t="str">
            <v>TONS</v>
          </cell>
        </row>
        <row r="2088">
          <cell r="A2088" t="str">
            <v>39087</v>
          </cell>
          <cell r="B2088" t="str">
            <v>39</v>
          </cell>
          <cell r="C2088" t="str">
            <v>087</v>
          </cell>
          <cell r="D2088" t="str">
            <v>Lawrence</v>
          </cell>
          <cell r="E2088" t="str">
            <v>County</v>
          </cell>
          <cell r="F2088" t="str">
            <v>OH</v>
          </cell>
          <cell r="G2088">
            <v>62450</v>
          </cell>
          <cell r="H2088">
            <v>0.45916733386709369</v>
          </cell>
          <cell r="I2088">
            <v>2847.7291678301121</v>
          </cell>
          <cell r="J2088" t="str">
            <v>TONS</v>
          </cell>
        </row>
        <row r="2089">
          <cell r="A2089" t="str">
            <v>39089</v>
          </cell>
          <cell r="B2089" t="str">
            <v>39</v>
          </cell>
          <cell r="C2089" t="str">
            <v>089</v>
          </cell>
          <cell r="D2089" t="str">
            <v>Licking</v>
          </cell>
          <cell r="E2089" t="str">
            <v>County</v>
          </cell>
          <cell r="F2089" t="str">
            <v>OH</v>
          </cell>
          <cell r="G2089">
            <v>166492</v>
          </cell>
          <cell r="H2089">
            <v>0.35527833169161283</v>
          </cell>
          <cell r="I2089">
            <v>5874.3165826092045</v>
          </cell>
          <cell r="J2089" t="str">
            <v>TONS</v>
          </cell>
        </row>
        <row r="2090">
          <cell r="A2090" t="str">
            <v>39091</v>
          </cell>
          <cell r="B2090" t="str">
            <v>39</v>
          </cell>
          <cell r="C2090" t="str">
            <v>091</v>
          </cell>
          <cell r="D2090" t="str">
            <v>Logan</v>
          </cell>
          <cell r="E2090" t="str">
            <v>County</v>
          </cell>
          <cell r="F2090" t="str">
            <v>OH</v>
          </cell>
          <cell r="G2090">
            <v>45858</v>
          </cell>
          <cell r="H2090">
            <v>0.56914824021980892</v>
          </cell>
          <cell r="I2090">
            <v>2592.0045782167713</v>
          </cell>
          <cell r="J2090" t="str">
            <v>TONS</v>
          </cell>
        </row>
        <row r="2091">
          <cell r="A2091" t="str">
            <v>39093</v>
          </cell>
          <cell r="B2091" t="str">
            <v>39</v>
          </cell>
          <cell r="C2091" t="str">
            <v>093</v>
          </cell>
          <cell r="D2091" t="str">
            <v>Lorain</v>
          </cell>
          <cell r="E2091" t="str">
            <v>County</v>
          </cell>
          <cell r="F2091" t="str">
            <v>OH</v>
          </cell>
          <cell r="G2091">
            <v>301356</v>
          </cell>
          <cell r="H2091">
            <v>0.11737944490901127</v>
          </cell>
          <cell r="I2091">
            <v>0</v>
          </cell>
          <cell r="J2091" t="str">
            <v>TONS</v>
          </cell>
        </row>
        <row r="2092">
          <cell r="A2092" t="str">
            <v>39095</v>
          </cell>
          <cell r="B2092" t="str">
            <v>39</v>
          </cell>
          <cell r="C2092" t="str">
            <v>095</v>
          </cell>
          <cell r="D2092" t="str">
            <v>Lucas</v>
          </cell>
          <cell r="E2092" t="str">
            <v>County</v>
          </cell>
          <cell r="F2092" t="str">
            <v>OH</v>
          </cell>
          <cell r="G2092">
            <v>441815</v>
          </cell>
          <cell r="H2092">
            <v>4.6600952887520794E-2</v>
          </cell>
          <cell r="I2092">
            <v>0</v>
          </cell>
          <cell r="J2092" t="str">
            <v>TONS</v>
          </cell>
        </row>
        <row r="2093">
          <cell r="A2093" t="str">
            <v>39097</v>
          </cell>
          <cell r="B2093" t="str">
            <v>39</v>
          </cell>
          <cell r="C2093" t="str">
            <v>097</v>
          </cell>
          <cell r="D2093" t="str">
            <v>Madison</v>
          </cell>
          <cell r="E2093" t="str">
            <v>County</v>
          </cell>
          <cell r="F2093" t="str">
            <v>OH</v>
          </cell>
          <cell r="G2093">
            <v>43435</v>
          </cell>
          <cell r="H2093">
            <v>0.48486243812593532</v>
          </cell>
          <cell r="I2093">
            <v>2091.4795562162913</v>
          </cell>
          <cell r="J2093" t="str">
            <v>TONS</v>
          </cell>
        </row>
        <row r="2094">
          <cell r="A2094" t="str">
            <v>39099</v>
          </cell>
          <cell r="B2094" t="str">
            <v>39</v>
          </cell>
          <cell r="C2094" t="str">
            <v>099</v>
          </cell>
          <cell r="D2094" t="str">
            <v>Mahoning</v>
          </cell>
          <cell r="E2094" t="str">
            <v>County</v>
          </cell>
          <cell r="F2094" t="str">
            <v>OH</v>
          </cell>
          <cell r="G2094">
            <v>238823</v>
          </cell>
          <cell r="H2094">
            <v>0.15158506509004577</v>
          </cell>
          <cell r="I2094">
            <v>0</v>
          </cell>
          <cell r="J2094" t="str">
            <v>TONS</v>
          </cell>
        </row>
        <row r="2095">
          <cell r="A2095" t="str">
            <v>39101</v>
          </cell>
          <cell r="B2095" t="str">
            <v>39</v>
          </cell>
          <cell r="C2095" t="str">
            <v>101</v>
          </cell>
          <cell r="D2095" t="str">
            <v>Marion</v>
          </cell>
          <cell r="E2095" t="str">
            <v>County</v>
          </cell>
          <cell r="F2095" t="str">
            <v>OH</v>
          </cell>
          <cell r="G2095">
            <v>66501</v>
          </cell>
          <cell r="H2095">
            <v>0.30250672922211697</v>
          </cell>
          <cell r="I2095">
            <v>1997.8297356316775</v>
          </cell>
          <cell r="J2095" t="str">
            <v>TONS</v>
          </cell>
        </row>
        <row r="2096">
          <cell r="A2096" t="str">
            <v>39103</v>
          </cell>
          <cell r="B2096" t="str">
            <v>39</v>
          </cell>
          <cell r="C2096" t="str">
            <v>103</v>
          </cell>
          <cell r="D2096" t="str">
            <v>Medina</v>
          </cell>
          <cell r="E2096" t="str">
            <v>County</v>
          </cell>
          <cell r="F2096" t="str">
            <v>OH</v>
          </cell>
          <cell r="G2096">
            <v>172332</v>
          </cell>
          <cell r="H2096">
            <v>0.29794234384792145</v>
          </cell>
          <cell r="I2096">
            <v>5099.0986616298906</v>
          </cell>
          <cell r="J2096" t="str">
            <v>TONS</v>
          </cell>
        </row>
        <row r="2097">
          <cell r="A2097" t="str">
            <v>39105</v>
          </cell>
          <cell r="B2097" t="str">
            <v>39</v>
          </cell>
          <cell r="C2097" t="str">
            <v>105</v>
          </cell>
          <cell r="D2097" t="str">
            <v>Meigs</v>
          </cell>
          <cell r="E2097" t="str">
            <v>County</v>
          </cell>
          <cell r="F2097" t="str">
            <v>OH</v>
          </cell>
          <cell r="G2097">
            <v>23770</v>
          </cell>
          <cell r="H2097">
            <v>0.8129575094657131</v>
          </cell>
          <cell r="I2097">
            <v>1919.0764930827922</v>
          </cell>
          <cell r="J2097" t="str">
            <v>TONS</v>
          </cell>
        </row>
        <row r="2098">
          <cell r="A2098" t="str">
            <v>39107</v>
          </cell>
          <cell r="B2098" t="str">
            <v>39</v>
          </cell>
          <cell r="C2098" t="str">
            <v>107</v>
          </cell>
          <cell r="D2098" t="str">
            <v>Mercer</v>
          </cell>
          <cell r="E2098" t="str">
            <v>County</v>
          </cell>
          <cell r="F2098" t="str">
            <v>OH</v>
          </cell>
          <cell r="G2098">
            <v>40814</v>
          </cell>
          <cell r="H2098">
            <v>0.61358847454304899</v>
          </cell>
          <cell r="I2098">
            <v>2487.033358325004</v>
          </cell>
          <cell r="J2098" t="str">
            <v>TONS</v>
          </cell>
        </row>
        <row r="2099">
          <cell r="A2099" t="str">
            <v>39109</v>
          </cell>
          <cell r="B2099" t="str">
            <v>39</v>
          </cell>
          <cell r="C2099" t="str">
            <v>109</v>
          </cell>
          <cell r="D2099" t="str">
            <v>Miami</v>
          </cell>
          <cell r="E2099" t="str">
            <v>County</v>
          </cell>
          <cell r="F2099" t="str">
            <v>OH</v>
          </cell>
          <cell r="G2099">
            <v>102506</v>
          </cell>
          <cell r="H2099">
            <v>0.30798197178701736</v>
          </cell>
          <cell r="I2099">
            <v>3135.2331239196728</v>
          </cell>
          <cell r="J2099" t="str">
            <v>TONS</v>
          </cell>
        </row>
        <row r="2100">
          <cell r="A2100" t="str">
            <v>39111</v>
          </cell>
          <cell r="B2100" t="str">
            <v>39</v>
          </cell>
          <cell r="C2100" t="str">
            <v>111</v>
          </cell>
          <cell r="D2100" t="str">
            <v>Monroe</v>
          </cell>
          <cell r="E2100" t="str">
            <v>County</v>
          </cell>
          <cell r="F2100" t="str">
            <v>OH</v>
          </cell>
          <cell r="G2100">
            <v>14642</v>
          </cell>
          <cell r="H2100">
            <v>0.97650594181122796</v>
          </cell>
          <cell r="I2100">
            <v>1419.9418183656474</v>
          </cell>
          <cell r="J2100" t="str">
            <v>TONS</v>
          </cell>
        </row>
        <row r="2101">
          <cell r="A2101" t="str">
            <v>39113</v>
          </cell>
          <cell r="B2101" t="str">
            <v>39</v>
          </cell>
          <cell r="C2101" t="str">
            <v>113</v>
          </cell>
          <cell r="D2101" t="str">
            <v>Montgomery</v>
          </cell>
          <cell r="E2101" t="str">
            <v>County</v>
          </cell>
          <cell r="F2101" t="str">
            <v>OH</v>
          </cell>
          <cell r="G2101">
            <v>535153</v>
          </cell>
          <cell r="H2101">
            <v>4.3312846980209395E-2</v>
          </cell>
          <cell r="I2101">
            <v>0</v>
          </cell>
          <cell r="J2101" t="str">
            <v>TONS</v>
          </cell>
        </row>
        <row r="2102">
          <cell r="A2102" t="str">
            <v>39115</v>
          </cell>
          <cell r="B2102" t="str">
            <v>39</v>
          </cell>
          <cell r="C2102" t="str">
            <v>115</v>
          </cell>
          <cell r="D2102" t="str">
            <v>Morgan</v>
          </cell>
          <cell r="E2102" t="str">
            <v>County</v>
          </cell>
          <cell r="F2102" t="str">
            <v>OH</v>
          </cell>
          <cell r="G2102">
            <v>15054</v>
          </cell>
          <cell r="H2102">
            <v>0.81486648066958944</v>
          </cell>
          <cell r="I2102">
            <v>1218.2421517618823</v>
          </cell>
          <cell r="J2102" t="str">
            <v>TONS</v>
          </cell>
        </row>
        <row r="2103">
          <cell r="A2103" t="str">
            <v>39117</v>
          </cell>
          <cell r="B2103" t="str">
            <v>39</v>
          </cell>
          <cell r="C2103" t="str">
            <v>117</v>
          </cell>
          <cell r="D2103" t="str">
            <v>Morrow</v>
          </cell>
          <cell r="E2103" t="str">
            <v>County</v>
          </cell>
          <cell r="F2103" t="str">
            <v>OH</v>
          </cell>
          <cell r="G2103">
            <v>34827</v>
          </cell>
          <cell r="H2103">
            <v>0.88839119074281447</v>
          </cell>
          <cell r="I2103">
            <v>3072.6674961696126</v>
          </cell>
          <cell r="J2103" t="str">
            <v>TONS</v>
          </cell>
        </row>
        <row r="2104">
          <cell r="A2104" t="str">
            <v>39119</v>
          </cell>
          <cell r="B2104" t="str">
            <v>39</v>
          </cell>
          <cell r="C2104" t="str">
            <v>119</v>
          </cell>
          <cell r="D2104" t="str">
            <v>Muskingum</v>
          </cell>
          <cell r="E2104" t="str">
            <v>County</v>
          </cell>
          <cell r="F2104" t="str">
            <v>OH</v>
          </cell>
          <cell r="G2104">
            <v>86074</v>
          </cell>
          <cell r="H2104">
            <v>0.47032785742500638</v>
          </cell>
          <cell r="I2104">
            <v>4020.3877908026648</v>
          </cell>
          <cell r="J2104" t="str">
            <v>TONS</v>
          </cell>
        </row>
        <row r="2105">
          <cell r="A2105" t="str">
            <v>39121</v>
          </cell>
          <cell r="B2105" t="str">
            <v>39</v>
          </cell>
          <cell r="C2105" t="str">
            <v>121</v>
          </cell>
          <cell r="D2105" t="str">
            <v>Noble</v>
          </cell>
          <cell r="E2105" t="str">
            <v>County</v>
          </cell>
          <cell r="F2105" t="str">
            <v>OH</v>
          </cell>
          <cell r="G2105">
            <v>14645</v>
          </cell>
          <cell r="H2105">
            <v>0.62526459542505974</v>
          </cell>
          <cell r="I2105">
            <v>909.3864338211099</v>
          </cell>
          <cell r="J2105" t="str">
            <v>TONS</v>
          </cell>
        </row>
        <row r="2106">
          <cell r="A2106" t="str">
            <v>39123</v>
          </cell>
          <cell r="B2106" t="str">
            <v>39</v>
          </cell>
          <cell r="C2106" t="str">
            <v>123</v>
          </cell>
          <cell r="D2106" t="str">
            <v>Ottawa</v>
          </cell>
          <cell r="E2106" t="str">
            <v>County</v>
          </cell>
          <cell r="F2106" t="str">
            <v>OH</v>
          </cell>
          <cell r="G2106">
            <v>41428</v>
          </cell>
          <cell r="H2106">
            <v>0.49447233754948344</v>
          </cell>
          <cell r="I2106">
            <v>2034.3760070793317</v>
          </cell>
          <cell r="J2106" t="str">
            <v>TONS</v>
          </cell>
        </row>
        <row r="2107">
          <cell r="A2107" t="str">
            <v>39125</v>
          </cell>
          <cell r="B2107" t="str">
            <v>39</v>
          </cell>
          <cell r="C2107" t="str">
            <v>125</v>
          </cell>
          <cell r="D2107" t="str">
            <v>Paulding</v>
          </cell>
          <cell r="E2107" t="str">
            <v>County</v>
          </cell>
          <cell r="F2107" t="str">
            <v>OH</v>
          </cell>
          <cell r="G2107">
            <v>19614</v>
          </cell>
          <cell r="H2107">
            <v>0.81900683185479761</v>
          </cell>
          <cell r="I2107">
            <v>1595.3241971062914</v>
          </cell>
          <cell r="J2107" t="str">
            <v>TONS</v>
          </cell>
        </row>
        <row r="2108">
          <cell r="A2108" t="str">
            <v>39127</v>
          </cell>
          <cell r="B2108" t="str">
            <v>39</v>
          </cell>
          <cell r="C2108" t="str">
            <v>127</v>
          </cell>
          <cell r="D2108" t="str">
            <v>Perry</v>
          </cell>
          <cell r="E2108" t="str">
            <v>County</v>
          </cell>
          <cell r="F2108" t="str">
            <v>OH</v>
          </cell>
          <cell r="G2108">
            <v>36058</v>
          </cell>
          <cell r="H2108">
            <v>0.75242664595928777</v>
          </cell>
          <cell r="I2108">
            <v>2694.3937245823454</v>
          </cell>
          <cell r="J2108" t="str">
            <v>TONS</v>
          </cell>
        </row>
        <row r="2109">
          <cell r="A2109" t="str">
            <v>39129</v>
          </cell>
          <cell r="B2109" t="str">
            <v>39</v>
          </cell>
          <cell r="C2109" t="str">
            <v>129</v>
          </cell>
          <cell r="D2109" t="str">
            <v>Pickaway</v>
          </cell>
          <cell r="E2109" t="str">
            <v>County</v>
          </cell>
          <cell r="F2109" t="str">
            <v>OH</v>
          </cell>
          <cell r="G2109">
            <v>55698</v>
          </cell>
          <cell r="H2109">
            <v>0.4986534525476678</v>
          </cell>
          <cell r="I2109">
            <v>2758.2503890955022</v>
          </cell>
          <cell r="J2109" t="str">
            <v>TONS</v>
          </cell>
        </row>
        <row r="2110">
          <cell r="A2110" t="str">
            <v>39131</v>
          </cell>
          <cell r="B2110" t="str">
            <v>39</v>
          </cell>
          <cell r="C2110" t="str">
            <v>131</v>
          </cell>
          <cell r="D2110" t="str">
            <v>Pike</v>
          </cell>
          <cell r="E2110" t="str">
            <v>County</v>
          </cell>
          <cell r="F2110" t="str">
            <v>OH</v>
          </cell>
          <cell r="G2110">
            <v>28709</v>
          </cell>
          <cell r="H2110">
            <v>0.74238043819011457</v>
          </cell>
          <cell r="I2110">
            <v>2116.6051178365533</v>
          </cell>
          <cell r="J2110" t="str">
            <v>TONS</v>
          </cell>
        </row>
        <row r="2111">
          <cell r="A2111" t="str">
            <v>39133</v>
          </cell>
          <cell r="B2111" t="str">
            <v>39</v>
          </cell>
          <cell r="C2111" t="str">
            <v>133</v>
          </cell>
          <cell r="D2111" t="str">
            <v>Portage</v>
          </cell>
          <cell r="E2111" t="str">
            <v>County</v>
          </cell>
          <cell r="F2111" t="str">
            <v>OH</v>
          </cell>
          <cell r="G2111">
            <v>161419</v>
          </cell>
          <cell r="H2111">
            <v>0.32813361500195143</v>
          </cell>
          <cell r="I2111">
            <v>5260.1803254562346</v>
          </cell>
          <cell r="J2111" t="str">
            <v>TONS</v>
          </cell>
        </row>
        <row r="2112">
          <cell r="A2112" t="str">
            <v>39135</v>
          </cell>
          <cell r="B2112" t="str">
            <v>39</v>
          </cell>
          <cell r="C2112" t="str">
            <v>135</v>
          </cell>
          <cell r="D2112" t="str">
            <v>Preble</v>
          </cell>
          <cell r="E2112" t="str">
            <v>County</v>
          </cell>
          <cell r="F2112" t="str">
            <v>OH</v>
          </cell>
          <cell r="G2112">
            <v>42270</v>
          </cell>
          <cell r="H2112">
            <v>0.69224035959309205</v>
          </cell>
          <cell r="I2112">
            <v>2905.9251326896906</v>
          </cell>
          <cell r="J2112" t="str">
            <v>TONS</v>
          </cell>
        </row>
        <row r="2113">
          <cell r="A2113" t="str">
            <v>39137</v>
          </cell>
          <cell r="B2113" t="str">
            <v>39</v>
          </cell>
          <cell r="C2113" t="str">
            <v>137</v>
          </cell>
          <cell r="D2113" t="str">
            <v>Putnam</v>
          </cell>
          <cell r="E2113" t="str">
            <v>County</v>
          </cell>
          <cell r="F2113" t="str">
            <v>OH</v>
          </cell>
          <cell r="G2113">
            <v>34499</v>
          </cell>
          <cell r="H2113">
            <v>0.84660424939853329</v>
          </cell>
          <cell r="I2113">
            <v>2900.562364596829</v>
          </cell>
          <cell r="J2113" t="str">
            <v>TONS</v>
          </cell>
        </row>
        <row r="2114">
          <cell r="A2114" t="str">
            <v>39139</v>
          </cell>
          <cell r="B2114" t="str">
            <v>39</v>
          </cell>
          <cell r="C2114" t="str">
            <v>139</v>
          </cell>
          <cell r="D2114" t="str">
            <v>Richland</v>
          </cell>
          <cell r="E2114" t="str">
            <v>County</v>
          </cell>
          <cell r="F2114" t="str">
            <v>OH</v>
          </cell>
          <cell r="G2114">
            <v>124475</v>
          </cell>
          <cell r="H2114">
            <v>0.32054629443663385</v>
          </cell>
          <cell r="I2114">
            <v>3962.4897575037994</v>
          </cell>
          <cell r="J2114" t="str">
            <v>TONS</v>
          </cell>
        </row>
        <row r="2115">
          <cell r="A2115" t="str">
            <v>39141</v>
          </cell>
          <cell r="B2115" t="str">
            <v>39</v>
          </cell>
          <cell r="C2115" t="str">
            <v>141</v>
          </cell>
          <cell r="D2115" t="str">
            <v>Ross</v>
          </cell>
          <cell r="E2115" t="str">
            <v>County</v>
          </cell>
          <cell r="F2115" t="str">
            <v>OH</v>
          </cell>
          <cell r="G2115">
            <v>78064</v>
          </cell>
          <cell r="H2115">
            <v>0.58671090387374458</v>
          </cell>
          <cell r="I2115">
            <v>4548.5211374293613</v>
          </cell>
          <cell r="J2115" t="str">
            <v>TONS</v>
          </cell>
        </row>
        <row r="2116">
          <cell r="A2116" t="str">
            <v>39143</v>
          </cell>
          <cell r="B2116" t="str">
            <v>39</v>
          </cell>
          <cell r="C2116" t="str">
            <v>143</v>
          </cell>
          <cell r="D2116" t="str">
            <v>Sandusky</v>
          </cell>
          <cell r="E2116" t="str">
            <v>County</v>
          </cell>
          <cell r="F2116" t="str">
            <v>OH</v>
          </cell>
          <cell r="G2116">
            <v>60944</v>
          </cell>
          <cell r="H2116">
            <v>0.44143804148070359</v>
          </cell>
          <cell r="I2116">
            <v>2671.7509259680378</v>
          </cell>
          <cell r="J2116" t="str">
            <v>TONS</v>
          </cell>
        </row>
        <row r="2117">
          <cell r="A2117" t="str">
            <v>39145</v>
          </cell>
          <cell r="B2117" t="str">
            <v>39</v>
          </cell>
          <cell r="C2117" t="str">
            <v>145</v>
          </cell>
          <cell r="D2117" t="str">
            <v>Scioto</v>
          </cell>
          <cell r="E2117" t="str">
            <v>County</v>
          </cell>
          <cell r="F2117" t="str">
            <v>OH</v>
          </cell>
          <cell r="G2117">
            <v>79499</v>
          </cell>
          <cell r="H2117">
            <v>0.54277412294494265</v>
          </cell>
          <cell r="I2117">
            <v>4285.2489482779183</v>
          </cell>
          <cell r="J2117" t="str">
            <v>TONS</v>
          </cell>
        </row>
        <row r="2118">
          <cell r="A2118" t="str">
            <v>39147</v>
          </cell>
          <cell r="B2118" t="str">
            <v>39</v>
          </cell>
          <cell r="C2118" t="str">
            <v>147</v>
          </cell>
          <cell r="D2118" t="str">
            <v>Seneca</v>
          </cell>
          <cell r="E2118" t="str">
            <v>County</v>
          </cell>
          <cell r="F2118" t="str">
            <v>OH</v>
          </cell>
          <cell r="G2118">
            <v>56745</v>
          </cell>
          <cell r="H2118">
            <v>0.47509031632742971</v>
          </cell>
          <cell r="I2118">
            <v>2677.312315101377</v>
          </cell>
          <cell r="J2118" t="str">
            <v>TONS</v>
          </cell>
        </row>
        <row r="2119">
          <cell r="A2119" t="str">
            <v>39149</v>
          </cell>
          <cell r="B2119" t="str">
            <v>39</v>
          </cell>
          <cell r="C2119" t="str">
            <v>149</v>
          </cell>
          <cell r="D2119" t="str">
            <v>Shelby</v>
          </cell>
          <cell r="E2119" t="str">
            <v>County</v>
          </cell>
          <cell r="F2119" t="str">
            <v>OH</v>
          </cell>
          <cell r="G2119">
            <v>49423</v>
          </cell>
          <cell r="H2119">
            <v>0.51111830524249846</v>
          </cell>
          <cell r="I2119">
            <v>2508.683051736929</v>
          </cell>
          <cell r="J2119" t="str">
            <v>TONS</v>
          </cell>
        </row>
        <row r="2120">
          <cell r="A2120" t="str">
            <v>39151</v>
          </cell>
          <cell r="B2120" t="str">
            <v>39</v>
          </cell>
          <cell r="C2120" t="str">
            <v>151</v>
          </cell>
          <cell r="D2120" t="str">
            <v>Stark</v>
          </cell>
          <cell r="E2120" t="str">
            <v>County</v>
          </cell>
          <cell r="F2120" t="str">
            <v>OH</v>
          </cell>
          <cell r="G2120">
            <v>375586</v>
          </cell>
          <cell r="H2120">
            <v>0.13530057030879744</v>
          </cell>
          <cell r="I2120">
            <v>0</v>
          </cell>
          <cell r="J2120" t="str">
            <v>TONS</v>
          </cell>
        </row>
        <row r="2121">
          <cell r="A2121" t="str">
            <v>39153</v>
          </cell>
          <cell r="B2121" t="str">
            <v>39</v>
          </cell>
          <cell r="C2121" t="str">
            <v>153</v>
          </cell>
          <cell r="D2121" t="str">
            <v>Summit</v>
          </cell>
          <cell r="E2121" t="str">
            <v>County</v>
          </cell>
          <cell r="F2121" t="str">
            <v>OH</v>
          </cell>
          <cell r="G2121">
            <v>541781</v>
          </cell>
          <cell r="H2121">
            <v>3.8766586498972834E-2</v>
          </cell>
          <cell r="I2121">
            <v>0</v>
          </cell>
          <cell r="J2121" t="str">
            <v>TONS</v>
          </cell>
        </row>
        <row r="2122">
          <cell r="A2122" t="str">
            <v>39155</v>
          </cell>
          <cell r="B2122" t="str">
            <v>39</v>
          </cell>
          <cell r="C2122" t="str">
            <v>155</v>
          </cell>
          <cell r="D2122" t="str">
            <v>Trumbull</v>
          </cell>
          <cell r="E2122" t="str">
            <v>County</v>
          </cell>
          <cell r="F2122" t="str">
            <v>OH</v>
          </cell>
          <cell r="G2122">
            <v>210312</v>
          </cell>
          <cell r="H2122">
            <v>0.27273289208414164</v>
          </cell>
          <cell r="I2122">
            <v>5696.3521303423677</v>
          </cell>
          <cell r="J2122" t="str">
            <v>TONS</v>
          </cell>
        </row>
        <row r="2123">
          <cell r="A2123" t="str">
            <v>39157</v>
          </cell>
          <cell r="B2123" t="str">
            <v>39</v>
          </cell>
          <cell r="C2123" t="str">
            <v>157</v>
          </cell>
          <cell r="D2123" t="str">
            <v>Tuscarawas</v>
          </cell>
          <cell r="E2123" t="str">
            <v>County</v>
          </cell>
          <cell r="F2123" t="str">
            <v>OH</v>
          </cell>
          <cell r="G2123">
            <v>92582</v>
          </cell>
          <cell r="H2123">
            <v>0.41580436801970144</v>
          </cell>
          <cell r="I2123">
            <v>3823.0577870893799</v>
          </cell>
          <cell r="J2123" t="str">
            <v>TONS</v>
          </cell>
        </row>
        <row r="2124">
          <cell r="A2124" t="str">
            <v>39159</v>
          </cell>
          <cell r="B2124" t="str">
            <v>39</v>
          </cell>
          <cell r="C2124" t="str">
            <v>159</v>
          </cell>
          <cell r="D2124" t="str">
            <v>Union</v>
          </cell>
          <cell r="E2124" t="str">
            <v>County</v>
          </cell>
          <cell r="F2124" t="str">
            <v>OH</v>
          </cell>
          <cell r="G2124">
            <v>52300</v>
          </cell>
          <cell r="H2124">
            <v>0.49952198852772467</v>
          </cell>
          <cell r="I2124">
            <v>2594.4873412227257</v>
          </cell>
          <cell r="J2124" t="str">
            <v>TONS</v>
          </cell>
        </row>
        <row r="2125">
          <cell r="A2125" t="str">
            <v>39161</v>
          </cell>
          <cell r="B2125" t="str">
            <v>39</v>
          </cell>
          <cell r="C2125" t="str">
            <v>161</v>
          </cell>
          <cell r="D2125" t="str">
            <v>Van Wert</v>
          </cell>
          <cell r="E2125" t="str">
            <v>County</v>
          </cell>
          <cell r="F2125" t="str">
            <v>OH</v>
          </cell>
          <cell r="G2125">
            <v>28744</v>
          </cell>
          <cell r="H2125">
            <v>0.50727108266072918</v>
          </cell>
          <cell r="I2125">
            <v>1448.0466955930551</v>
          </cell>
          <cell r="J2125" t="str">
            <v>TONS</v>
          </cell>
        </row>
        <row r="2126">
          <cell r="A2126" t="str">
            <v>39163</v>
          </cell>
          <cell r="B2126" t="str">
            <v>39</v>
          </cell>
          <cell r="C2126" t="str">
            <v>163</v>
          </cell>
          <cell r="D2126" t="str">
            <v>Vinton</v>
          </cell>
          <cell r="E2126" t="str">
            <v>County</v>
          </cell>
          <cell r="F2126" t="str">
            <v>OH</v>
          </cell>
          <cell r="G2126">
            <v>13435</v>
          </cell>
          <cell r="H2126">
            <v>1</v>
          </cell>
          <cell r="I2126">
            <v>1334.2368394000889</v>
          </cell>
          <cell r="J2126" t="str">
            <v>TONS</v>
          </cell>
        </row>
        <row r="2127">
          <cell r="A2127" t="str">
            <v>39165</v>
          </cell>
          <cell r="B2127" t="str">
            <v>39</v>
          </cell>
          <cell r="C2127" t="str">
            <v>165</v>
          </cell>
          <cell r="D2127" t="str">
            <v>Warren</v>
          </cell>
          <cell r="E2127" t="str">
            <v>County</v>
          </cell>
          <cell r="F2127" t="str">
            <v>OH</v>
          </cell>
          <cell r="G2127">
            <v>212693</v>
          </cell>
          <cell r="H2127">
            <v>0.17266200580178942</v>
          </cell>
          <cell r="I2127">
            <v>0</v>
          </cell>
          <cell r="J2127" t="str">
            <v>TONS</v>
          </cell>
        </row>
        <row r="2128">
          <cell r="A2128" t="str">
            <v>39167</v>
          </cell>
          <cell r="B2128" t="str">
            <v>39</v>
          </cell>
          <cell r="C2128" t="str">
            <v>167</v>
          </cell>
          <cell r="D2128" t="str">
            <v>Washington</v>
          </cell>
          <cell r="E2128" t="str">
            <v>County</v>
          </cell>
          <cell r="F2128" t="str">
            <v>OH</v>
          </cell>
          <cell r="G2128">
            <v>61778</v>
          </cell>
          <cell r="H2128">
            <v>0.56562206610767585</v>
          </cell>
          <cell r="I2128">
            <v>3470.2075086830896</v>
          </cell>
          <cell r="J2128" t="str">
            <v>TONS</v>
          </cell>
        </row>
        <row r="2129">
          <cell r="A2129" t="str">
            <v>39169</v>
          </cell>
          <cell r="B2129" t="str">
            <v>39</v>
          </cell>
          <cell r="C2129" t="str">
            <v>169</v>
          </cell>
          <cell r="D2129" t="str">
            <v>Wayne</v>
          </cell>
          <cell r="E2129" t="str">
            <v>County</v>
          </cell>
          <cell r="F2129" t="str">
            <v>OH</v>
          </cell>
          <cell r="G2129">
            <v>114520</v>
          </cell>
          <cell r="H2129">
            <v>0.51000698567935732</v>
          </cell>
          <cell r="I2129">
            <v>5800.3302450317524</v>
          </cell>
          <cell r="J2129" t="str">
            <v>TONS</v>
          </cell>
        </row>
        <row r="2130">
          <cell r="A2130" t="str">
            <v>39171</v>
          </cell>
          <cell r="B2130" t="str">
            <v>39</v>
          </cell>
          <cell r="C2130" t="str">
            <v>171</v>
          </cell>
          <cell r="D2130" t="str">
            <v>Williams</v>
          </cell>
          <cell r="E2130" t="str">
            <v>County</v>
          </cell>
          <cell r="F2130" t="str">
            <v>OH</v>
          </cell>
          <cell r="G2130">
            <v>37642</v>
          </cell>
          <cell r="H2130">
            <v>0.63628393815418949</v>
          </cell>
          <cell r="I2130">
            <v>2378.5862702248996</v>
          </cell>
          <cell r="J2130" t="str">
            <v>TONS</v>
          </cell>
        </row>
        <row r="2131">
          <cell r="A2131" t="str">
            <v>39173</v>
          </cell>
          <cell r="B2131" t="str">
            <v>39</v>
          </cell>
          <cell r="C2131" t="str">
            <v>173</v>
          </cell>
          <cell r="D2131" t="str">
            <v>Wood</v>
          </cell>
          <cell r="E2131" t="str">
            <v>County</v>
          </cell>
          <cell r="F2131" t="str">
            <v>OH</v>
          </cell>
          <cell r="G2131">
            <v>125488</v>
          </cell>
          <cell r="H2131">
            <v>0.295462514344001</v>
          </cell>
          <cell r="I2131">
            <v>3682.136158871388</v>
          </cell>
          <cell r="J2131" t="str">
            <v>TONS</v>
          </cell>
        </row>
        <row r="2132">
          <cell r="A2132" t="str">
            <v>39175</v>
          </cell>
          <cell r="B2132" t="str">
            <v>39</v>
          </cell>
          <cell r="C2132" t="str">
            <v>175</v>
          </cell>
          <cell r="D2132" t="str">
            <v>Wyandot</v>
          </cell>
          <cell r="E2132" t="str">
            <v>County</v>
          </cell>
          <cell r="F2132" t="str">
            <v>OH</v>
          </cell>
          <cell r="G2132">
            <v>22615</v>
          </cell>
          <cell r="H2132">
            <v>0.57417643157196552</v>
          </cell>
          <cell r="I2132">
            <v>1289.5471052929031</v>
          </cell>
          <cell r="J2132" t="str">
            <v>TONS</v>
          </cell>
        </row>
        <row r="2133">
          <cell r="A2133" t="str">
            <v>40001</v>
          </cell>
          <cell r="B2133" t="str">
            <v>40</v>
          </cell>
          <cell r="C2133" t="str">
            <v>001</v>
          </cell>
          <cell r="D2133" t="str">
            <v>Adair</v>
          </cell>
          <cell r="E2133" t="str">
            <v>County</v>
          </cell>
          <cell r="F2133" t="str">
            <v>OK</v>
          </cell>
          <cell r="G2133">
            <v>22683</v>
          </cell>
          <cell r="H2133">
            <v>0.83295860335934402</v>
          </cell>
          <cell r="I2133">
            <v>1876.3729693803707</v>
          </cell>
          <cell r="J2133" t="str">
            <v>TONS</v>
          </cell>
        </row>
        <row r="2134">
          <cell r="A2134" t="str">
            <v>40003</v>
          </cell>
          <cell r="B2134" t="str">
            <v>40</v>
          </cell>
          <cell r="C2134" t="str">
            <v>003</v>
          </cell>
          <cell r="D2134" t="str">
            <v>Alfalfa</v>
          </cell>
          <cell r="E2134" t="str">
            <v>County</v>
          </cell>
          <cell r="F2134" t="str">
            <v>OK</v>
          </cell>
          <cell r="G2134">
            <v>5642</v>
          </cell>
          <cell r="H2134">
            <v>1</v>
          </cell>
          <cell r="I2134">
            <v>560.30995518387067</v>
          </cell>
          <cell r="J2134" t="str">
            <v>TONS</v>
          </cell>
        </row>
        <row r="2135">
          <cell r="A2135" t="str">
            <v>40005</v>
          </cell>
          <cell r="B2135" t="str">
            <v>40</v>
          </cell>
          <cell r="C2135" t="str">
            <v>005</v>
          </cell>
          <cell r="D2135" t="str">
            <v>Atoka</v>
          </cell>
          <cell r="E2135" t="str">
            <v>County</v>
          </cell>
          <cell r="F2135" t="str">
            <v>OK</v>
          </cell>
          <cell r="G2135">
            <v>14182</v>
          </cell>
          <cell r="H2135">
            <v>1</v>
          </cell>
          <cell r="I2135">
            <v>1408.4217980180172</v>
          </cell>
          <cell r="J2135" t="str">
            <v>TONS</v>
          </cell>
        </row>
        <row r="2136">
          <cell r="A2136" t="str">
            <v>40007</v>
          </cell>
          <cell r="B2136" t="str">
            <v>40</v>
          </cell>
          <cell r="C2136" t="str">
            <v>007</v>
          </cell>
          <cell r="D2136" t="str">
            <v>Beaver</v>
          </cell>
          <cell r="E2136" t="str">
            <v>County</v>
          </cell>
          <cell r="F2136" t="str">
            <v>OK</v>
          </cell>
          <cell r="G2136">
            <v>5636</v>
          </cell>
          <cell r="H2136">
            <v>1</v>
          </cell>
          <cell r="I2136">
            <v>559.71409206244141</v>
          </cell>
          <cell r="J2136" t="str">
            <v>TONS</v>
          </cell>
        </row>
        <row r="2137">
          <cell r="A2137" t="str">
            <v>40009</v>
          </cell>
          <cell r="B2137" t="str">
            <v>40</v>
          </cell>
          <cell r="C2137" t="str">
            <v>009</v>
          </cell>
          <cell r="D2137" t="str">
            <v>Beckham</v>
          </cell>
          <cell r="E2137" t="str">
            <v>County</v>
          </cell>
          <cell r="F2137" t="str">
            <v>OK</v>
          </cell>
          <cell r="G2137">
            <v>22119</v>
          </cell>
          <cell r="H2137">
            <v>0.32655183326551834</v>
          </cell>
          <cell r="I2137">
            <v>717.31988768044982</v>
          </cell>
          <cell r="J2137" t="str">
            <v>TONS</v>
          </cell>
        </row>
        <row r="2138">
          <cell r="A2138" t="str">
            <v>40011</v>
          </cell>
          <cell r="B2138" t="str">
            <v>40</v>
          </cell>
          <cell r="C2138" t="str">
            <v>011</v>
          </cell>
          <cell r="D2138" t="str">
            <v>Blaine</v>
          </cell>
          <cell r="E2138" t="str">
            <v>County</v>
          </cell>
          <cell r="F2138" t="str">
            <v>OK</v>
          </cell>
          <cell r="G2138">
            <v>11943</v>
          </cell>
          <cell r="H2138">
            <v>0.57431131206564512</v>
          </cell>
          <cell r="I2138">
            <v>681.17085831374834</v>
          </cell>
          <cell r="J2138" t="str">
            <v>TONS</v>
          </cell>
        </row>
        <row r="2139">
          <cell r="A2139" t="str">
            <v>40013</v>
          </cell>
          <cell r="B2139" t="str">
            <v>40</v>
          </cell>
          <cell r="C2139" t="str">
            <v>013</v>
          </cell>
          <cell r="D2139" t="str">
            <v>Bryan</v>
          </cell>
          <cell r="E2139" t="str">
            <v>County</v>
          </cell>
          <cell r="F2139" t="str">
            <v>OK</v>
          </cell>
          <cell r="G2139">
            <v>42416</v>
          </cell>
          <cell r="H2139">
            <v>0.61330629950961901</v>
          </cell>
          <cell r="I2139">
            <v>2583.4638734762871</v>
          </cell>
          <cell r="J2139" t="str">
            <v>TONS</v>
          </cell>
        </row>
        <row r="2140">
          <cell r="A2140" t="str">
            <v>40015</v>
          </cell>
          <cell r="B2140" t="str">
            <v>40</v>
          </cell>
          <cell r="C2140" t="str">
            <v>015</v>
          </cell>
          <cell r="D2140" t="str">
            <v>Caddo</v>
          </cell>
          <cell r="E2140" t="str">
            <v>County</v>
          </cell>
          <cell r="F2140" t="str">
            <v>OK</v>
          </cell>
          <cell r="G2140">
            <v>29600</v>
          </cell>
          <cell r="H2140">
            <v>0.79969594594594595</v>
          </cell>
          <cell r="I2140">
            <v>2350.779324558207</v>
          </cell>
          <cell r="J2140" t="str">
            <v>TONS</v>
          </cell>
        </row>
        <row r="2141">
          <cell r="A2141" t="str">
            <v>40017</v>
          </cell>
          <cell r="B2141" t="str">
            <v>40</v>
          </cell>
          <cell r="C2141" t="str">
            <v>017</v>
          </cell>
          <cell r="D2141" t="str">
            <v>Canadian</v>
          </cell>
          <cell r="E2141" t="str">
            <v>County</v>
          </cell>
          <cell r="F2141" t="str">
            <v>OK</v>
          </cell>
          <cell r="G2141">
            <v>115541</v>
          </cell>
          <cell r="H2141">
            <v>0.22508027453458079</v>
          </cell>
          <cell r="I2141">
            <v>2582.6693893143811</v>
          </cell>
          <cell r="J2141" t="str">
            <v>TONS</v>
          </cell>
        </row>
        <row r="2142">
          <cell r="A2142" t="str">
            <v>40019</v>
          </cell>
          <cell r="B2142" t="str">
            <v>40</v>
          </cell>
          <cell r="C2142" t="str">
            <v>019</v>
          </cell>
          <cell r="D2142" t="str">
            <v>Carter</v>
          </cell>
          <cell r="E2142" t="str">
            <v>County</v>
          </cell>
          <cell r="F2142" t="str">
            <v>OK</v>
          </cell>
          <cell r="G2142">
            <v>47557</v>
          </cell>
          <cell r="H2142">
            <v>0.56077969594381483</v>
          </cell>
          <cell r="I2142">
            <v>2648.5122642323017</v>
          </cell>
          <cell r="J2142" t="str">
            <v>TONS</v>
          </cell>
        </row>
        <row r="2143">
          <cell r="A2143" t="str">
            <v>40021</v>
          </cell>
          <cell r="B2143" t="str">
            <v>40</v>
          </cell>
          <cell r="C2143" t="str">
            <v>021</v>
          </cell>
          <cell r="D2143" t="str">
            <v>Cherokee</v>
          </cell>
          <cell r="E2143" t="str">
            <v>County</v>
          </cell>
          <cell r="F2143" t="str">
            <v>OK</v>
          </cell>
          <cell r="G2143">
            <v>46987</v>
          </cell>
          <cell r="H2143">
            <v>0.60048524059846342</v>
          </cell>
          <cell r="I2143">
            <v>2802.0463285205437</v>
          </cell>
          <cell r="J2143" t="str">
            <v>TONS</v>
          </cell>
        </row>
        <row r="2144">
          <cell r="A2144" t="str">
            <v>40023</v>
          </cell>
          <cell r="B2144" t="str">
            <v>40</v>
          </cell>
          <cell r="C2144" t="str">
            <v>023</v>
          </cell>
          <cell r="D2144" t="str">
            <v>Choctaw</v>
          </cell>
          <cell r="E2144" t="str">
            <v>County</v>
          </cell>
          <cell r="F2144" t="str">
            <v>OK</v>
          </cell>
          <cell r="G2144">
            <v>15205</v>
          </cell>
          <cell r="H2144">
            <v>0.66931930286090102</v>
          </cell>
          <cell r="I2144">
            <v>1010.6831644640645</v>
          </cell>
          <cell r="J2144" t="str">
            <v>TONS</v>
          </cell>
        </row>
        <row r="2145">
          <cell r="A2145" t="str">
            <v>40025</v>
          </cell>
          <cell r="B2145" t="str">
            <v>40</v>
          </cell>
          <cell r="C2145" t="str">
            <v>025</v>
          </cell>
          <cell r="D2145" t="str">
            <v>Cimarron</v>
          </cell>
          <cell r="E2145" t="str">
            <v>County</v>
          </cell>
          <cell r="F2145" t="str">
            <v>OK</v>
          </cell>
          <cell r="G2145">
            <v>2475</v>
          </cell>
          <cell r="H2145">
            <v>1</v>
          </cell>
          <cell r="I2145">
            <v>245.79353758952138</v>
          </cell>
          <cell r="J2145" t="str">
            <v>TONS</v>
          </cell>
        </row>
        <row r="2146">
          <cell r="A2146" t="str">
            <v>40027</v>
          </cell>
          <cell r="B2146" t="str">
            <v>40</v>
          </cell>
          <cell r="C2146" t="str">
            <v>027</v>
          </cell>
          <cell r="D2146" t="str">
            <v>Cleveland</v>
          </cell>
          <cell r="E2146" t="str">
            <v>County</v>
          </cell>
          <cell r="F2146" t="str">
            <v>OK</v>
          </cell>
          <cell r="G2146">
            <v>255755</v>
          </cell>
          <cell r="H2146">
            <v>0.16883736388340403</v>
          </cell>
          <cell r="I2146">
            <v>0</v>
          </cell>
          <cell r="J2146" t="str">
            <v>TONS</v>
          </cell>
        </row>
        <row r="2147">
          <cell r="A2147" t="str">
            <v>40029</v>
          </cell>
          <cell r="B2147" t="str">
            <v>40</v>
          </cell>
          <cell r="C2147" t="str">
            <v>029</v>
          </cell>
          <cell r="D2147" t="str">
            <v>Coal</v>
          </cell>
          <cell r="E2147" t="str">
            <v>County</v>
          </cell>
          <cell r="F2147" t="str">
            <v>OK</v>
          </cell>
          <cell r="G2147">
            <v>5925</v>
          </cell>
          <cell r="H2147">
            <v>1</v>
          </cell>
          <cell r="I2147">
            <v>588.41483241127855</v>
          </cell>
          <cell r="J2147" t="str">
            <v>TONS</v>
          </cell>
        </row>
        <row r="2148">
          <cell r="A2148" t="str">
            <v>40031</v>
          </cell>
          <cell r="B2148" t="str">
            <v>40</v>
          </cell>
          <cell r="C2148" t="str">
            <v>031</v>
          </cell>
          <cell r="D2148" t="str">
            <v>Comanche</v>
          </cell>
          <cell r="E2148" t="str">
            <v>County</v>
          </cell>
          <cell r="F2148" t="str">
            <v>OK</v>
          </cell>
          <cell r="G2148">
            <v>124098</v>
          </cell>
          <cell r="H2148">
            <v>0.21790036906315977</v>
          </cell>
          <cell r="I2148">
            <v>2685.4557777609079</v>
          </cell>
          <cell r="J2148" t="str">
            <v>TONS</v>
          </cell>
        </row>
        <row r="2149">
          <cell r="A2149" t="str">
            <v>40033</v>
          </cell>
          <cell r="B2149" t="str">
            <v>40</v>
          </cell>
          <cell r="C2149" t="str">
            <v>033</v>
          </cell>
          <cell r="D2149" t="str">
            <v>Cotton</v>
          </cell>
          <cell r="E2149" t="str">
            <v>County</v>
          </cell>
          <cell r="F2149" t="str">
            <v>OK</v>
          </cell>
          <cell r="G2149">
            <v>6193</v>
          </cell>
          <cell r="H2149">
            <v>0.59534958824479256</v>
          </cell>
          <cell r="I2149">
            <v>366.15788811820829</v>
          </cell>
          <cell r="J2149" t="str">
            <v>TONS</v>
          </cell>
        </row>
        <row r="2150">
          <cell r="A2150" t="str">
            <v>40035</v>
          </cell>
          <cell r="B2150" t="str">
            <v>40</v>
          </cell>
          <cell r="C2150" t="str">
            <v>035</v>
          </cell>
          <cell r="D2150" t="str">
            <v>Craig</v>
          </cell>
          <cell r="E2150" t="str">
            <v>County</v>
          </cell>
          <cell r="F2150" t="str">
            <v>OK</v>
          </cell>
          <cell r="G2150">
            <v>15029</v>
          </cell>
          <cell r="H2150">
            <v>0.60063876505422853</v>
          </cell>
          <cell r="I2150">
            <v>896.47606619014539</v>
          </cell>
          <cell r="J2150" t="str">
            <v>TONS</v>
          </cell>
        </row>
        <row r="2151">
          <cell r="A2151" t="str">
            <v>40037</v>
          </cell>
          <cell r="B2151" t="str">
            <v>40</v>
          </cell>
          <cell r="C2151" t="str">
            <v>037</v>
          </cell>
          <cell r="D2151" t="str">
            <v>Creek</v>
          </cell>
          <cell r="E2151" t="str">
            <v>County</v>
          </cell>
          <cell r="F2151" t="str">
            <v>OK</v>
          </cell>
          <cell r="G2151">
            <v>69967</v>
          </cell>
          <cell r="H2151">
            <v>0.53944002172452732</v>
          </cell>
          <cell r="I2151">
            <v>3748.2769653500227</v>
          </cell>
          <cell r="J2151" t="str">
            <v>TONS</v>
          </cell>
        </row>
        <row r="2152">
          <cell r="A2152" t="str">
            <v>40039</v>
          </cell>
          <cell r="B2152" t="str">
            <v>40</v>
          </cell>
          <cell r="C2152" t="str">
            <v>039</v>
          </cell>
          <cell r="D2152" t="str">
            <v>Custer</v>
          </cell>
          <cell r="E2152" t="str">
            <v>County</v>
          </cell>
          <cell r="F2152" t="str">
            <v>OK</v>
          </cell>
          <cell r="G2152">
            <v>27469</v>
          </cell>
          <cell r="H2152">
            <v>0.3032509374203648</v>
          </cell>
          <cell r="I2152">
            <v>827.25663358412646</v>
          </cell>
          <cell r="J2152" t="str">
            <v>TONS</v>
          </cell>
        </row>
        <row r="2153">
          <cell r="A2153" t="str">
            <v>40041</v>
          </cell>
          <cell r="B2153" t="str">
            <v>40</v>
          </cell>
          <cell r="C2153" t="str">
            <v>041</v>
          </cell>
          <cell r="D2153" t="str">
            <v>Delaware</v>
          </cell>
          <cell r="E2153" t="str">
            <v>County</v>
          </cell>
          <cell r="F2153" t="str">
            <v>OK</v>
          </cell>
          <cell r="G2153">
            <v>41487</v>
          </cell>
          <cell r="H2153">
            <v>0.81116976402246488</v>
          </cell>
          <cell r="I2153">
            <v>3342.0969375758236</v>
          </cell>
          <cell r="J2153" t="str">
            <v>TONS</v>
          </cell>
        </row>
        <row r="2154">
          <cell r="A2154" t="str">
            <v>40043</v>
          </cell>
          <cell r="B2154" t="str">
            <v>40</v>
          </cell>
          <cell r="C2154" t="str">
            <v>043</v>
          </cell>
          <cell r="D2154" t="str">
            <v>Dewey</v>
          </cell>
          <cell r="E2154" t="str">
            <v>County</v>
          </cell>
          <cell r="F2154" t="str">
            <v>OK</v>
          </cell>
          <cell r="G2154">
            <v>4810</v>
          </cell>
          <cell r="H2154">
            <v>1</v>
          </cell>
          <cell r="I2154">
            <v>477.68360234569622</v>
          </cell>
          <cell r="J2154" t="str">
            <v>TONS</v>
          </cell>
        </row>
        <row r="2155">
          <cell r="A2155" t="str">
            <v>40045</v>
          </cell>
          <cell r="B2155" t="str">
            <v>40</v>
          </cell>
          <cell r="C2155" t="str">
            <v>045</v>
          </cell>
          <cell r="D2155" t="str">
            <v>Ellis</v>
          </cell>
          <cell r="E2155" t="str">
            <v>County</v>
          </cell>
          <cell r="F2155" t="str">
            <v>OK</v>
          </cell>
          <cell r="G2155">
            <v>4151</v>
          </cell>
          <cell r="H2155">
            <v>1</v>
          </cell>
          <cell r="I2155">
            <v>412.23796950872867</v>
          </cell>
          <cell r="J2155" t="str">
            <v>TONS</v>
          </cell>
        </row>
        <row r="2156">
          <cell r="A2156" t="str">
            <v>40047</v>
          </cell>
          <cell r="B2156" t="str">
            <v>40</v>
          </cell>
          <cell r="C2156" t="str">
            <v>047</v>
          </cell>
          <cell r="D2156" t="str">
            <v>Garfield</v>
          </cell>
          <cell r="E2156" t="str">
            <v>County</v>
          </cell>
          <cell r="F2156" t="str">
            <v>OK</v>
          </cell>
          <cell r="G2156">
            <v>60580</v>
          </cell>
          <cell r="H2156">
            <v>0.21411356883459887</v>
          </cell>
          <cell r="I2156">
            <v>1288.1567580095686</v>
          </cell>
          <cell r="J2156" t="str">
            <v>TONS</v>
          </cell>
        </row>
        <row r="2157">
          <cell r="A2157" t="str">
            <v>40049</v>
          </cell>
          <cell r="B2157" t="str">
            <v>40</v>
          </cell>
          <cell r="C2157" t="str">
            <v>049</v>
          </cell>
          <cell r="D2157" t="str">
            <v>Garvin</v>
          </cell>
          <cell r="E2157" t="str">
            <v>County</v>
          </cell>
          <cell r="F2157" t="str">
            <v>OK</v>
          </cell>
          <cell r="G2157">
            <v>27576</v>
          </cell>
          <cell r="H2157">
            <v>0.68701044386422971</v>
          </cell>
          <cell r="I2157">
            <v>1881.4378059125181</v>
          </cell>
          <cell r="J2157" t="str">
            <v>TONS</v>
          </cell>
        </row>
        <row r="2158">
          <cell r="A2158" t="str">
            <v>40051</v>
          </cell>
          <cell r="B2158" t="str">
            <v>40</v>
          </cell>
          <cell r="C2158" t="str">
            <v>051</v>
          </cell>
          <cell r="D2158" t="str">
            <v>Grady</v>
          </cell>
          <cell r="E2158" t="str">
            <v>County</v>
          </cell>
          <cell r="F2158" t="str">
            <v>OK</v>
          </cell>
          <cell r="G2158">
            <v>52431</v>
          </cell>
          <cell r="H2158">
            <v>0.63885869046937882</v>
          </cell>
          <cell r="I2158">
            <v>3326.505185898428</v>
          </cell>
          <cell r="J2158" t="str">
            <v>TONS</v>
          </cell>
        </row>
        <row r="2159">
          <cell r="A2159" t="str">
            <v>40053</v>
          </cell>
          <cell r="B2159" t="str">
            <v>40</v>
          </cell>
          <cell r="C2159" t="str">
            <v>053</v>
          </cell>
          <cell r="D2159" t="str">
            <v>Grant</v>
          </cell>
          <cell r="E2159" t="str">
            <v>County</v>
          </cell>
          <cell r="F2159" t="str">
            <v>OK</v>
          </cell>
          <cell r="G2159">
            <v>4527</v>
          </cell>
          <cell r="H2159">
            <v>1</v>
          </cell>
          <cell r="I2159">
            <v>449.57872511828828</v>
          </cell>
          <cell r="J2159" t="str">
            <v>TONS</v>
          </cell>
        </row>
        <row r="2160">
          <cell r="A2160" t="str">
            <v>40055</v>
          </cell>
          <cell r="B2160" t="str">
            <v>40</v>
          </cell>
          <cell r="C2160" t="str">
            <v>055</v>
          </cell>
          <cell r="D2160" t="str">
            <v>Greer</v>
          </cell>
          <cell r="E2160" t="str">
            <v>County</v>
          </cell>
          <cell r="F2160" t="str">
            <v>OK</v>
          </cell>
          <cell r="G2160">
            <v>6239</v>
          </cell>
          <cell r="H2160">
            <v>0.52652668696906557</v>
          </cell>
          <cell r="I2160">
            <v>326.23505898245566</v>
          </cell>
          <cell r="J2160" t="str">
            <v>TONS</v>
          </cell>
        </row>
        <row r="2161">
          <cell r="A2161" t="str">
            <v>40057</v>
          </cell>
          <cell r="B2161" t="str">
            <v>40</v>
          </cell>
          <cell r="C2161" t="str">
            <v>057</v>
          </cell>
          <cell r="D2161" t="str">
            <v>Harmon</v>
          </cell>
          <cell r="E2161" t="str">
            <v>County</v>
          </cell>
          <cell r="F2161" t="str">
            <v>OK</v>
          </cell>
          <cell r="G2161">
            <v>2922</v>
          </cell>
          <cell r="H2161">
            <v>1</v>
          </cell>
          <cell r="I2161">
            <v>290.18534013599253</v>
          </cell>
          <cell r="J2161" t="str">
            <v>TONS</v>
          </cell>
        </row>
        <row r="2162">
          <cell r="A2162" t="str">
            <v>40059</v>
          </cell>
          <cell r="B2162" t="str">
            <v>40</v>
          </cell>
          <cell r="C2162" t="str">
            <v>059</v>
          </cell>
          <cell r="D2162" t="str">
            <v>Harper</v>
          </cell>
          <cell r="E2162" t="str">
            <v>County</v>
          </cell>
          <cell r="F2162" t="str">
            <v>OK</v>
          </cell>
          <cell r="G2162">
            <v>3685</v>
          </cell>
          <cell r="H2162">
            <v>1</v>
          </cell>
          <cell r="I2162">
            <v>365.95926707773191</v>
          </cell>
          <cell r="J2162" t="str">
            <v>TONS</v>
          </cell>
        </row>
        <row r="2163">
          <cell r="A2163" t="str">
            <v>40061</v>
          </cell>
          <cell r="B2163" t="str">
            <v>40</v>
          </cell>
          <cell r="C2163" t="str">
            <v>061</v>
          </cell>
          <cell r="D2163" t="str">
            <v>Haskell</v>
          </cell>
          <cell r="E2163" t="str">
            <v>County</v>
          </cell>
          <cell r="F2163" t="str">
            <v>OK</v>
          </cell>
          <cell r="G2163">
            <v>12769</v>
          </cell>
          <cell r="H2163">
            <v>0.77735139791682983</v>
          </cell>
          <cell r="I2163">
            <v>985.75622388427848</v>
          </cell>
          <cell r="J2163" t="str">
            <v>TONS</v>
          </cell>
        </row>
        <row r="2164">
          <cell r="A2164" t="str">
            <v>40063</v>
          </cell>
          <cell r="B2164" t="str">
            <v>40</v>
          </cell>
          <cell r="C2164" t="str">
            <v>063</v>
          </cell>
          <cell r="D2164" t="str">
            <v>Hughes</v>
          </cell>
          <cell r="E2164" t="str">
            <v>County</v>
          </cell>
          <cell r="F2164" t="str">
            <v>OK</v>
          </cell>
          <cell r="G2164">
            <v>14003</v>
          </cell>
          <cell r="H2164">
            <v>0.58808826679997139</v>
          </cell>
          <cell r="I2164">
            <v>817.82213416149852</v>
          </cell>
          <cell r="J2164" t="str">
            <v>TONS</v>
          </cell>
        </row>
        <row r="2165">
          <cell r="A2165" t="str">
            <v>40065</v>
          </cell>
          <cell r="B2165" t="str">
            <v>40</v>
          </cell>
          <cell r="C2165" t="str">
            <v>065</v>
          </cell>
          <cell r="D2165" t="str">
            <v>Jackson</v>
          </cell>
          <cell r="E2165" t="str">
            <v>County</v>
          </cell>
          <cell r="F2165" t="str">
            <v>OK</v>
          </cell>
          <cell r="G2165">
            <v>26446</v>
          </cell>
          <cell r="H2165">
            <v>0.24752325493458369</v>
          </cell>
          <cell r="I2165">
            <v>650.08666547919472</v>
          </cell>
          <cell r="J2165" t="str">
            <v>TONS</v>
          </cell>
        </row>
        <row r="2166">
          <cell r="A2166" t="str">
            <v>40067</v>
          </cell>
          <cell r="B2166" t="str">
            <v>40</v>
          </cell>
          <cell r="C2166" t="str">
            <v>067</v>
          </cell>
          <cell r="D2166" t="str">
            <v>Jefferson</v>
          </cell>
          <cell r="E2166" t="str">
            <v>County</v>
          </cell>
          <cell r="F2166" t="str">
            <v>OK</v>
          </cell>
          <cell r="G2166">
            <v>6472</v>
          </cell>
          <cell r="H2166">
            <v>1</v>
          </cell>
          <cell r="I2166">
            <v>642.73768698156857</v>
          </cell>
          <cell r="J2166" t="str">
            <v>TONS</v>
          </cell>
        </row>
        <row r="2167">
          <cell r="A2167" t="str">
            <v>40069</v>
          </cell>
          <cell r="B2167" t="str">
            <v>40</v>
          </cell>
          <cell r="C2167" t="str">
            <v>069</v>
          </cell>
          <cell r="D2167" t="str">
            <v>Johnston</v>
          </cell>
          <cell r="E2167" t="str">
            <v>County</v>
          </cell>
          <cell r="F2167" t="str">
            <v>OK</v>
          </cell>
          <cell r="G2167">
            <v>10957</v>
          </cell>
          <cell r="H2167">
            <v>1</v>
          </cell>
          <cell r="I2167">
            <v>1088.1453702498529</v>
          </cell>
          <cell r="J2167" t="str">
            <v>TONS</v>
          </cell>
        </row>
        <row r="2168">
          <cell r="A2168" t="str">
            <v>40071</v>
          </cell>
          <cell r="B2168" t="str">
            <v>40</v>
          </cell>
          <cell r="C2168" t="str">
            <v>071</v>
          </cell>
          <cell r="D2168" t="str">
            <v>Kay</v>
          </cell>
          <cell r="E2168" t="str">
            <v>County</v>
          </cell>
          <cell r="F2168" t="str">
            <v>OK</v>
          </cell>
          <cell r="G2168">
            <v>46562</v>
          </cell>
          <cell r="H2168">
            <v>0.24474893690133584</v>
          </cell>
          <cell r="I2168">
            <v>1131.7426886344185</v>
          </cell>
          <cell r="J2168" t="str">
            <v>TONS</v>
          </cell>
        </row>
        <row r="2169">
          <cell r="A2169" t="str">
            <v>40073</v>
          </cell>
          <cell r="B2169" t="str">
            <v>40</v>
          </cell>
          <cell r="C2169" t="str">
            <v>073</v>
          </cell>
          <cell r="D2169" t="str">
            <v>Kingfisher</v>
          </cell>
          <cell r="E2169" t="str">
            <v>County</v>
          </cell>
          <cell r="F2169" t="str">
            <v>OK</v>
          </cell>
          <cell r="G2169">
            <v>15034</v>
          </cell>
          <cell r="H2169">
            <v>0.72435812159106028</v>
          </cell>
          <cell r="I2169">
            <v>1081.4915653938942</v>
          </cell>
          <cell r="J2169" t="str">
            <v>TONS</v>
          </cell>
        </row>
        <row r="2170">
          <cell r="A2170" t="str">
            <v>40075</v>
          </cell>
          <cell r="B2170" t="str">
            <v>40</v>
          </cell>
          <cell r="C2170" t="str">
            <v>075</v>
          </cell>
          <cell r="D2170" t="str">
            <v>Kiowa</v>
          </cell>
          <cell r="E2170" t="str">
            <v>County</v>
          </cell>
          <cell r="F2170" t="str">
            <v>OK</v>
          </cell>
          <cell r="G2170">
            <v>9446</v>
          </cell>
          <cell r="H2170">
            <v>0.61655727291975437</v>
          </cell>
          <cell r="I2170">
            <v>578.38446986722136</v>
          </cell>
          <cell r="J2170" t="str">
            <v>TONS</v>
          </cell>
        </row>
        <row r="2171">
          <cell r="A2171" t="str">
            <v>40077</v>
          </cell>
          <cell r="B2171" t="str">
            <v>40</v>
          </cell>
          <cell r="C2171" t="str">
            <v>077</v>
          </cell>
          <cell r="D2171" t="str">
            <v>Latimer</v>
          </cell>
          <cell r="E2171" t="str">
            <v>County</v>
          </cell>
          <cell r="F2171" t="str">
            <v>OK</v>
          </cell>
          <cell r="G2171">
            <v>11154</v>
          </cell>
          <cell r="H2171">
            <v>0.73292092522861751</v>
          </cell>
          <cell r="I2171">
            <v>811.86350294720683</v>
          </cell>
          <cell r="J2171" t="str">
            <v>TONS</v>
          </cell>
        </row>
        <row r="2172">
          <cell r="A2172" t="str">
            <v>40079</v>
          </cell>
          <cell r="B2172" t="str">
            <v>40</v>
          </cell>
          <cell r="C2172" t="str">
            <v>079</v>
          </cell>
          <cell r="D2172" t="str">
            <v>Le Flore</v>
          </cell>
          <cell r="E2172" t="str">
            <v>County</v>
          </cell>
          <cell r="F2172" t="str">
            <v>OK</v>
          </cell>
          <cell r="G2172">
            <v>50384</v>
          </cell>
          <cell r="H2172">
            <v>0.72896157510320736</v>
          </cell>
          <cell r="I2172">
            <v>3647.4767873082592</v>
          </cell>
          <cell r="J2172" t="str">
            <v>TONS</v>
          </cell>
        </row>
        <row r="2173">
          <cell r="A2173" t="str">
            <v>40081</v>
          </cell>
          <cell r="B2173" t="str">
            <v>40</v>
          </cell>
          <cell r="C2173" t="str">
            <v>081</v>
          </cell>
          <cell r="D2173" t="str">
            <v>Lincoln</v>
          </cell>
          <cell r="E2173" t="str">
            <v>County</v>
          </cell>
          <cell r="F2173" t="str">
            <v>OK</v>
          </cell>
          <cell r="G2173">
            <v>34273</v>
          </cell>
          <cell r="H2173">
            <v>0.9211040760948852</v>
          </cell>
          <cell r="I2173">
            <v>3135.133813399435</v>
          </cell>
          <cell r="J2173" t="str">
            <v>TONS</v>
          </cell>
        </row>
        <row r="2174">
          <cell r="A2174" t="str">
            <v>40083</v>
          </cell>
          <cell r="B2174" t="str">
            <v>40</v>
          </cell>
          <cell r="C2174" t="str">
            <v>083</v>
          </cell>
          <cell r="D2174" t="str">
            <v>Logan</v>
          </cell>
          <cell r="E2174" t="str">
            <v>County</v>
          </cell>
          <cell r="F2174" t="str">
            <v>OK</v>
          </cell>
          <cell r="G2174">
            <v>41848</v>
          </cell>
          <cell r="H2174">
            <v>0.55374211431848597</v>
          </cell>
          <cell r="I2174">
            <v>2301.3226854795876</v>
          </cell>
          <cell r="J2174" t="str">
            <v>TONS</v>
          </cell>
        </row>
        <row r="2175">
          <cell r="A2175" t="str">
            <v>40085</v>
          </cell>
          <cell r="B2175" t="str">
            <v>40</v>
          </cell>
          <cell r="C2175" t="str">
            <v>085</v>
          </cell>
          <cell r="D2175" t="str">
            <v>Love</v>
          </cell>
          <cell r="E2175" t="str">
            <v>County</v>
          </cell>
          <cell r="F2175" t="str">
            <v>OK</v>
          </cell>
          <cell r="G2175">
            <v>9423</v>
          </cell>
          <cell r="H2175">
            <v>1</v>
          </cell>
          <cell r="I2175">
            <v>935.80303220446876</v>
          </cell>
          <cell r="J2175" t="str">
            <v>TONS</v>
          </cell>
        </row>
        <row r="2176">
          <cell r="A2176" t="str">
            <v>40087</v>
          </cell>
          <cell r="B2176" t="str">
            <v>40</v>
          </cell>
          <cell r="C2176" t="str">
            <v>087</v>
          </cell>
          <cell r="D2176" t="str">
            <v>McClain</v>
          </cell>
          <cell r="E2176" t="str">
            <v>County</v>
          </cell>
          <cell r="F2176" t="str">
            <v>OK</v>
          </cell>
          <cell r="G2176">
            <v>34506</v>
          </cell>
          <cell r="H2176">
            <v>0.77166289920593523</v>
          </cell>
          <cell r="I2176">
            <v>2644.3412223822975</v>
          </cell>
          <cell r="J2176" t="str">
            <v>TONS</v>
          </cell>
        </row>
        <row r="2177">
          <cell r="A2177" t="str">
            <v>40089</v>
          </cell>
          <cell r="B2177" t="str">
            <v>40</v>
          </cell>
          <cell r="C2177" t="str">
            <v>089</v>
          </cell>
          <cell r="D2177" t="str">
            <v>McCurtain</v>
          </cell>
          <cell r="E2177" t="str">
            <v>County</v>
          </cell>
          <cell r="F2177" t="str">
            <v>OK</v>
          </cell>
          <cell r="G2177">
            <v>33151</v>
          </cell>
          <cell r="H2177">
            <v>0.6925281288648909</v>
          </cell>
          <cell r="I2177">
            <v>2279.970923628377</v>
          </cell>
          <cell r="J2177" t="str">
            <v>TONS</v>
          </cell>
        </row>
        <row r="2178">
          <cell r="A2178" t="str">
            <v>40091</v>
          </cell>
          <cell r="B2178" t="str">
            <v>40</v>
          </cell>
          <cell r="C2178" t="str">
            <v>091</v>
          </cell>
          <cell r="D2178" t="str">
            <v>McIntosh</v>
          </cell>
          <cell r="E2178" t="str">
            <v>County</v>
          </cell>
          <cell r="F2178" t="str">
            <v>OK</v>
          </cell>
          <cell r="G2178">
            <v>20252</v>
          </cell>
          <cell r="H2178">
            <v>0.87300019751135693</v>
          </cell>
          <cell r="I2178">
            <v>1755.8099978112073</v>
          </cell>
          <cell r="J2178" t="str">
            <v>TONS</v>
          </cell>
        </row>
        <row r="2179">
          <cell r="A2179" t="str">
            <v>40093</v>
          </cell>
          <cell r="B2179" t="str">
            <v>40</v>
          </cell>
          <cell r="C2179" t="str">
            <v>093</v>
          </cell>
          <cell r="D2179" t="str">
            <v>Major</v>
          </cell>
          <cell r="E2179" t="str">
            <v>County</v>
          </cell>
          <cell r="F2179" t="str">
            <v>OK</v>
          </cell>
          <cell r="G2179">
            <v>7527</v>
          </cell>
          <cell r="H2179">
            <v>1</v>
          </cell>
          <cell r="I2179">
            <v>747.51028583285972</v>
          </cell>
          <cell r="J2179" t="str">
            <v>TONS</v>
          </cell>
        </row>
        <row r="2180">
          <cell r="A2180" t="str">
            <v>40095</v>
          </cell>
          <cell r="B2180" t="str">
            <v>40</v>
          </cell>
          <cell r="C2180" t="str">
            <v>095</v>
          </cell>
          <cell r="D2180" t="str">
            <v>Marshall</v>
          </cell>
          <cell r="E2180" t="str">
            <v>County</v>
          </cell>
          <cell r="F2180" t="str">
            <v>OK</v>
          </cell>
          <cell r="G2180">
            <v>15840</v>
          </cell>
          <cell r="H2180">
            <v>0.72102272727272732</v>
          </cell>
          <cell r="I2180">
            <v>1134.2254516403734</v>
          </cell>
          <cell r="J2180" t="str">
            <v>TONS</v>
          </cell>
        </row>
        <row r="2181">
          <cell r="A2181" t="str">
            <v>40097</v>
          </cell>
          <cell r="B2181" t="str">
            <v>40</v>
          </cell>
          <cell r="C2181" t="str">
            <v>097</v>
          </cell>
          <cell r="D2181" t="str">
            <v>Mayes</v>
          </cell>
          <cell r="E2181" t="str">
            <v>County</v>
          </cell>
          <cell r="F2181" t="str">
            <v>OK</v>
          </cell>
          <cell r="G2181">
            <v>41259</v>
          </cell>
          <cell r="H2181">
            <v>0.77398870549455878</v>
          </cell>
          <cell r="I2181">
            <v>3171.382153286374</v>
          </cell>
          <cell r="J2181" t="str">
            <v>TONS</v>
          </cell>
        </row>
        <row r="2182">
          <cell r="A2182" t="str">
            <v>40099</v>
          </cell>
          <cell r="B2182" t="str">
            <v>40</v>
          </cell>
          <cell r="C2182" t="str">
            <v>099</v>
          </cell>
          <cell r="D2182" t="str">
            <v>Murray</v>
          </cell>
          <cell r="E2182" t="str">
            <v>County</v>
          </cell>
          <cell r="F2182" t="str">
            <v>OK</v>
          </cell>
          <cell r="G2182">
            <v>13488</v>
          </cell>
          <cell r="H2182">
            <v>0.4569988137603796</v>
          </cell>
          <cell r="I2182">
            <v>612.15004674820602</v>
          </cell>
          <cell r="J2182" t="str">
            <v>TONS</v>
          </cell>
        </row>
        <row r="2183">
          <cell r="A2183" t="str">
            <v>40101</v>
          </cell>
          <cell r="B2183" t="str">
            <v>40</v>
          </cell>
          <cell r="C2183" t="str">
            <v>101</v>
          </cell>
          <cell r="D2183" t="str">
            <v>Muskogee</v>
          </cell>
          <cell r="E2183" t="str">
            <v>County</v>
          </cell>
          <cell r="F2183" t="str">
            <v>OK</v>
          </cell>
          <cell r="G2183">
            <v>70990</v>
          </cell>
          <cell r="H2183">
            <v>0.411170587406677</v>
          </cell>
          <cell r="I2183">
            <v>2898.7747752325413</v>
          </cell>
          <cell r="J2183" t="str">
            <v>TONS</v>
          </cell>
        </row>
        <row r="2184">
          <cell r="A2184" t="str">
            <v>40103</v>
          </cell>
          <cell r="B2184" t="str">
            <v>40</v>
          </cell>
          <cell r="C2184" t="str">
            <v>103</v>
          </cell>
          <cell r="D2184" t="str">
            <v>Noble</v>
          </cell>
          <cell r="E2184" t="str">
            <v>County</v>
          </cell>
          <cell r="F2184" t="str">
            <v>OK</v>
          </cell>
          <cell r="G2184">
            <v>11561</v>
          </cell>
          <cell r="H2184">
            <v>0.56301358014012626</v>
          </cell>
          <cell r="I2184">
            <v>646.41217623038176</v>
          </cell>
          <cell r="J2184" t="str">
            <v>TONS</v>
          </cell>
        </row>
        <row r="2185">
          <cell r="A2185" t="str">
            <v>40105</v>
          </cell>
          <cell r="B2185" t="str">
            <v>40</v>
          </cell>
          <cell r="C2185" t="str">
            <v>105</v>
          </cell>
          <cell r="D2185" t="str">
            <v>Nowata</v>
          </cell>
          <cell r="E2185" t="str">
            <v>County</v>
          </cell>
          <cell r="F2185" t="str">
            <v>OK</v>
          </cell>
          <cell r="G2185">
            <v>10536</v>
          </cell>
          <cell r="H2185">
            <v>0.57934700075930146</v>
          </cell>
          <cell r="I2185">
            <v>606.19141553391455</v>
          </cell>
          <cell r="J2185" t="str">
            <v>TONS</v>
          </cell>
        </row>
        <row r="2186">
          <cell r="A2186" t="str">
            <v>40107</v>
          </cell>
          <cell r="B2186" t="str">
            <v>40</v>
          </cell>
          <cell r="C2186" t="str">
            <v>107</v>
          </cell>
          <cell r="D2186" t="str">
            <v>Okfuskee</v>
          </cell>
          <cell r="E2186" t="str">
            <v>County</v>
          </cell>
          <cell r="F2186" t="str">
            <v>OK</v>
          </cell>
          <cell r="G2186">
            <v>12191</v>
          </cell>
          <cell r="H2186">
            <v>0.74144860963005499</v>
          </cell>
          <cell r="I2186">
            <v>897.66779243300357</v>
          </cell>
          <cell r="J2186" t="str">
            <v>TONS</v>
          </cell>
        </row>
        <row r="2187">
          <cell r="A2187" t="str">
            <v>40109</v>
          </cell>
          <cell r="B2187" t="str">
            <v>40</v>
          </cell>
          <cell r="C2187" t="str">
            <v>109</v>
          </cell>
          <cell r="D2187" t="str">
            <v>Oklahoma</v>
          </cell>
          <cell r="E2187" t="str">
            <v>County</v>
          </cell>
          <cell r="F2187" t="str">
            <v>OK</v>
          </cell>
          <cell r="G2187">
            <v>718633</v>
          </cell>
          <cell r="H2187">
            <v>6.2753867412156134E-2</v>
          </cell>
          <cell r="I2187">
            <v>0</v>
          </cell>
          <cell r="J2187" t="str">
            <v>TONS</v>
          </cell>
        </row>
        <row r="2188">
          <cell r="A2188" t="str">
            <v>40111</v>
          </cell>
          <cell r="B2188" t="str">
            <v>40</v>
          </cell>
          <cell r="C2188" t="str">
            <v>111</v>
          </cell>
          <cell r="D2188" t="str">
            <v>Okmulgee</v>
          </cell>
          <cell r="E2188" t="str">
            <v>County</v>
          </cell>
          <cell r="F2188" t="str">
            <v>OK</v>
          </cell>
          <cell r="G2188">
            <v>40069</v>
          </cell>
          <cell r="H2188">
            <v>0.48551249095310589</v>
          </cell>
          <cell r="I2188">
            <v>1931.9868607137573</v>
          </cell>
          <cell r="J2188" t="str">
            <v>TONS</v>
          </cell>
        </row>
        <row r="2189">
          <cell r="A2189" t="str">
            <v>40113</v>
          </cell>
          <cell r="B2189" t="str">
            <v>40</v>
          </cell>
          <cell r="C2189" t="str">
            <v>113</v>
          </cell>
          <cell r="D2189" t="str">
            <v>Osage</v>
          </cell>
          <cell r="E2189" t="str">
            <v>County</v>
          </cell>
          <cell r="F2189" t="str">
            <v>OK</v>
          </cell>
          <cell r="G2189">
            <v>47472</v>
          </cell>
          <cell r="H2189">
            <v>0.59472952477249752</v>
          </cell>
          <cell r="I2189">
            <v>2803.8339178848319</v>
          </cell>
          <cell r="J2189" t="str">
            <v>TONS</v>
          </cell>
        </row>
        <row r="2190">
          <cell r="A2190" t="str">
            <v>40115</v>
          </cell>
          <cell r="B2190" t="str">
            <v>40</v>
          </cell>
          <cell r="C2190" t="str">
            <v>115</v>
          </cell>
          <cell r="D2190" t="str">
            <v>Ottawa</v>
          </cell>
          <cell r="E2190" t="str">
            <v>County</v>
          </cell>
          <cell r="F2190" t="str">
            <v>OK</v>
          </cell>
          <cell r="G2190">
            <v>31848</v>
          </cell>
          <cell r="H2190">
            <v>0.49309218789248932</v>
          </cell>
          <cell r="I2190">
            <v>1559.5724098205433</v>
          </cell>
          <cell r="J2190" t="str">
            <v>TONS</v>
          </cell>
        </row>
        <row r="2191">
          <cell r="A2191" t="str">
            <v>40117</v>
          </cell>
          <cell r="B2191" t="str">
            <v>40</v>
          </cell>
          <cell r="C2191" t="str">
            <v>117</v>
          </cell>
          <cell r="D2191" t="str">
            <v>Pawnee</v>
          </cell>
          <cell r="E2191" t="str">
            <v>County</v>
          </cell>
          <cell r="F2191" t="str">
            <v>OK</v>
          </cell>
          <cell r="G2191">
            <v>16577</v>
          </cell>
          <cell r="H2191">
            <v>0.81130481993123005</v>
          </cell>
          <cell r="I2191">
            <v>1335.6271866834234</v>
          </cell>
          <cell r="J2191" t="str">
            <v>TONS</v>
          </cell>
        </row>
        <row r="2192">
          <cell r="A2192" t="str">
            <v>40119</v>
          </cell>
          <cell r="B2192" t="str">
            <v>40</v>
          </cell>
          <cell r="C2192" t="str">
            <v>119</v>
          </cell>
          <cell r="D2192" t="str">
            <v>Payne</v>
          </cell>
          <cell r="E2192" t="str">
            <v>County</v>
          </cell>
          <cell r="F2192" t="str">
            <v>OK</v>
          </cell>
          <cell r="G2192">
            <v>77350</v>
          </cell>
          <cell r="H2192">
            <v>0.33733678086619262</v>
          </cell>
          <cell r="I2192">
            <v>2591.3094045751041</v>
          </cell>
          <cell r="J2192" t="str">
            <v>TONS</v>
          </cell>
        </row>
        <row r="2193">
          <cell r="A2193" t="str">
            <v>40121</v>
          </cell>
          <cell r="B2193" t="str">
            <v>40</v>
          </cell>
          <cell r="C2193" t="str">
            <v>121</v>
          </cell>
          <cell r="D2193" t="str">
            <v>Pittsburg</v>
          </cell>
          <cell r="E2193" t="str">
            <v>County</v>
          </cell>
          <cell r="F2193" t="str">
            <v>OK</v>
          </cell>
          <cell r="G2193">
            <v>45837</v>
          </cell>
          <cell r="H2193">
            <v>0.51916573946811528</v>
          </cell>
          <cell r="I2193">
            <v>2363.2924501082184</v>
          </cell>
          <cell r="J2193" t="str">
            <v>TONS</v>
          </cell>
        </row>
        <row r="2194">
          <cell r="A2194" t="str">
            <v>40123</v>
          </cell>
          <cell r="B2194" t="str">
            <v>40</v>
          </cell>
          <cell r="C2194" t="str">
            <v>123</v>
          </cell>
          <cell r="D2194" t="str">
            <v>Pontotoc</v>
          </cell>
          <cell r="E2194" t="str">
            <v>County</v>
          </cell>
          <cell r="F2194" t="str">
            <v>OK</v>
          </cell>
          <cell r="G2194">
            <v>37492</v>
          </cell>
          <cell r="H2194">
            <v>0.53590099221167187</v>
          </cell>
          <cell r="I2194">
            <v>1995.3469726257226</v>
          </cell>
          <cell r="J2194" t="str">
            <v>TONS</v>
          </cell>
        </row>
        <row r="2195">
          <cell r="A2195" t="str">
            <v>40125</v>
          </cell>
          <cell r="B2195" t="str">
            <v>40</v>
          </cell>
          <cell r="C2195" t="str">
            <v>125</v>
          </cell>
          <cell r="D2195" t="str">
            <v>Pottawatomie</v>
          </cell>
          <cell r="E2195" t="str">
            <v>County</v>
          </cell>
          <cell r="F2195" t="str">
            <v>OK</v>
          </cell>
          <cell r="G2195">
            <v>69442</v>
          </cell>
          <cell r="H2195">
            <v>0.50671063621439472</v>
          </cell>
          <cell r="I2195">
            <v>3494.4392756212073</v>
          </cell>
          <cell r="J2195" t="str">
            <v>TONS</v>
          </cell>
        </row>
        <row r="2196">
          <cell r="A2196" t="str">
            <v>40127</v>
          </cell>
          <cell r="B2196" t="str">
            <v>40</v>
          </cell>
          <cell r="C2196" t="str">
            <v>127</v>
          </cell>
          <cell r="D2196" t="str">
            <v>Pushmataha</v>
          </cell>
          <cell r="E2196" t="str">
            <v>County</v>
          </cell>
          <cell r="F2196" t="str">
            <v>OK</v>
          </cell>
          <cell r="G2196">
            <v>11572</v>
          </cell>
          <cell r="H2196">
            <v>1</v>
          </cell>
          <cell r="I2196">
            <v>1149.2213401963402</v>
          </cell>
          <cell r="J2196" t="str">
            <v>TONS</v>
          </cell>
        </row>
        <row r="2197">
          <cell r="A2197" t="str">
            <v>40129</v>
          </cell>
          <cell r="B2197" t="str">
            <v>40</v>
          </cell>
          <cell r="C2197" t="str">
            <v>129</v>
          </cell>
          <cell r="D2197" t="str">
            <v>Roger Mills</v>
          </cell>
          <cell r="E2197" t="str">
            <v>County</v>
          </cell>
          <cell r="F2197" t="str">
            <v>OK</v>
          </cell>
          <cell r="G2197">
            <v>3647</v>
          </cell>
          <cell r="H2197">
            <v>1</v>
          </cell>
          <cell r="I2197">
            <v>362.18546730868064</v>
          </cell>
          <cell r="J2197" t="str">
            <v>TONS</v>
          </cell>
        </row>
        <row r="2198">
          <cell r="A2198" t="str">
            <v>40131</v>
          </cell>
          <cell r="B2198" t="str">
            <v>40</v>
          </cell>
          <cell r="C2198" t="str">
            <v>131</v>
          </cell>
          <cell r="D2198" t="str">
            <v>Rogers</v>
          </cell>
          <cell r="E2198" t="str">
            <v>County</v>
          </cell>
          <cell r="F2198" t="str">
            <v>OK</v>
          </cell>
          <cell r="G2198">
            <v>86905</v>
          </cell>
          <cell r="H2198">
            <v>0.50295149876301704</v>
          </cell>
          <cell r="I2198">
            <v>4340.7635290910657</v>
          </cell>
          <cell r="J2198" t="str">
            <v>TONS</v>
          </cell>
        </row>
        <row r="2199">
          <cell r="A2199" t="str">
            <v>40133</v>
          </cell>
          <cell r="B2199" t="str">
            <v>40</v>
          </cell>
          <cell r="C2199" t="str">
            <v>133</v>
          </cell>
          <cell r="D2199" t="str">
            <v>Seminole</v>
          </cell>
          <cell r="E2199" t="str">
            <v>County</v>
          </cell>
          <cell r="F2199" t="str">
            <v>OK</v>
          </cell>
          <cell r="G2199">
            <v>25482</v>
          </cell>
          <cell r="H2199">
            <v>0.64673102582214892</v>
          </cell>
          <cell r="I2199">
            <v>1636.6373735253787</v>
          </cell>
          <cell r="J2199" t="str">
            <v>TONS</v>
          </cell>
        </row>
        <row r="2200">
          <cell r="A2200" t="str">
            <v>40135</v>
          </cell>
          <cell r="B2200" t="str">
            <v>40</v>
          </cell>
          <cell r="C2200" t="str">
            <v>135</v>
          </cell>
          <cell r="D2200" t="str">
            <v>Sequoyah</v>
          </cell>
          <cell r="E2200" t="str">
            <v>County</v>
          </cell>
          <cell r="F2200" t="str">
            <v>OK</v>
          </cell>
          <cell r="G2200">
            <v>42391</v>
          </cell>
          <cell r="H2200">
            <v>0.66624991153782642</v>
          </cell>
          <cell r="I2200">
            <v>2804.8270230872135</v>
          </cell>
          <cell r="J2200" t="str">
            <v>TONS</v>
          </cell>
        </row>
        <row r="2201">
          <cell r="A2201" t="str">
            <v>40137</v>
          </cell>
          <cell r="B2201" t="str">
            <v>40</v>
          </cell>
          <cell r="C2201" t="str">
            <v>137</v>
          </cell>
          <cell r="D2201" t="str">
            <v>Stephens</v>
          </cell>
          <cell r="E2201" t="str">
            <v>County</v>
          </cell>
          <cell r="F2201" t="str">
            <v>OK</v>
          </cell>
          <cell r="G2201">
            <v>45048</v>
          </cell>
          <cell r="H2201">
            <v>0.43324897886698632</v>
          </cell>
          <cell r="I2201">
            <v>1938.2434234887633</v>
          </cell>
          <cell r="J2201" t="str">
            <v>TONS</v>
          </cell>
        </row>
        <row r="2202">
          <cell r="A2202" t="str">
            <v>40139</v>
          </cell>
          <cell r="B2202" t="str">
            <v>40</v>
          </cell>
          <cell r="C2202" t="str">
            <v>139</v>
          </cell>
          <cell r="D2202" t="str">
            <v>Texas</v>
          </cell>
          <cell r="E2202" t="str">
            <v>County</v>
          </cell>
          <cell r="F2202" t="str">
            <v>OK</v>
          </cell>
          <cell r="G2202">
            <v>20640</v>
          </cell>
          <cell r="H2202">
            <v>0.45067829457364339</v>
          </cell>
          <cell r="I2202">
            <v>923.78645925564786</v>
          </cell>
          <cell r="J2202" t="str">
            <v>TONS</v>
          </cell>
        </row>
        <row r="2203">
          <cell r="A2203" t="str">
            <v>40141</v>
          </cell>
          <cell r="B2203" t="str">
            <v>40</v>
          </cell>
          <cell r="C2203" t="str">
            <v>141</v>
          </cell>
          <cell r="D2203" t="str">
            <v>Tillman</v>
          </cell>
          <cell r="E2203" t="str">
            <v>County</v>
          </cell>
          <cell r="F2203" t="str">
            <v>OK</v>
          </cell>
          <cell r="G2203">
            <v>7992</v>
          </cell>
          <cell r="H2203">
            <v>0.51213713713713716</v>
          </cell>
          <cell r="I2203">
            <v>406.47795933491363</v>
          </cell>
          <cell r="J2203" t="str">
            <v>TONS</v>
          </cell>
        </row>
        <row r="2204">
          <cell r="A2204" t="str">
            <v>40143</v>
          </cell>
          <cell r="B2204" t="str">
            <v>40</v>
          </cell>
          <cell r="C2204" t="str">
            <v>143</v>
          </cell>
          <cell r="D2204" t="str">
            <v>Tulsa</v>
          </cell>
          <cell r="E2204" t="str">
            <v>County</v>
          </cell>
          <cell r="F2204" t="str">
            <v>OK</v>
          </cell>
          <cell r="G2204">
            <v>603403</v>
          </cell>
          <cell r="H2204">
            <v>4.7793928767341232E-2</v>
          </cell>
          <cell r="I2204">
            <v>0</v>
          </cell>
          <cell r="J2204" t="str">
            <v>TONS</v>
          </cell>
        </row>
        <row r="2205">
          <cell r="A2205" t="str">
            <v>40145</v>
          </cell>
          <cell r="B2205" t="str">
            <v>40</v>
          </cell>
          <cell r="C2205" t="str">
            <v>145</v>
          </cell>
          <cell r="D2205" t="str">
            <v>Wagoner</v>
          </cell>
          <cell r="E2205" t="str">
            <v>County</v>
          </cell>
          <cell r="F2205" t="str">
            <v>OK</v>
          </cell>
          <cell r="G2205">
            <v>73085</v>
          </cell>
          <cell r="H2205">
            <v>0.37468700827803242</v>
          </cell>
          <cell r="I2205">
            <v>2719.5192862026079</v>
          </cell>
          <cell r="J2205" t="str">
            <v>TONS</v>
          </cell>
        </row>
        <row r="2206">
          <cell r="A2206" t="str">
            <v>40147</v>
          </cell>
          <cell r="B2206" t="str">
            <v>40</v>
          </cell>
          <cell r="C2206" t="str">
            <v>147</v>
          </cell>
          <cell r="D2206" t="str">
            <v>Washington</v>
          </cell>
          <cell r="E2206" t="str">
            <v>County</v>
          </cell>
          <cell r="F2206" t="str">
            <v>OK</v>
          </cell>
          <cell r="G2206">
            <v>50976</v>
          </cell>
          <cell r="H2206">
            <v>0.23881826741996234</v>
          </cell>
          <cell r="I2206">
            <v>1209.0062733797306</v>
          </cell>
          <cell r="J2206" t="str">
            <v>TONS</v>
          </cell>
        </row>
        <row r="2207">
          <cell r="A2207" t="str">
            <v>40149</v>
          </cell>
          <cell r="B2207" t="str">
            <v>40</v>
          </cell>
          <cell r="C2207" t="str">
            <v>149</v>
          </cell>
          <cell r="D2207" t="str">
            <v>Washita</v>
          </cell>
          <cell r="E2207" t="str">
            <v>County</v>
          </cell>
          <cell r="F2207" t="str">
            <v>OK</v>
          </cell>
          <cell r="G2207">
            <v>11629</v>
          </cell>
          <cell r="H2207">
            <v>0.75268724739874449</v>
          </cell>
          <cell r="I2207">
            <v>869.26498364488111</v>
          </cell>
          <cell r="J2207" t="str">
            <v>TONS</v>
          </cell>
        </row>
        <row r="2208">
          <cell r="A2208" t="str">
            <v>40151</v>
          </cell>
          <cell r="B2208" t="str">
            <v>40</v>
          </cell>
          <cell r="C2208" t="str">
            <v>151</v>
          </cell>
          <cell r="D2208" t="str">
            <v>Woods</v>
          </cell>
          <cell r="E2208" t="str">
            <v>County</v>
          </cell>
          <cell r="F2208" t="str">
            <v>OK</v>
          </cell>
          <cell r="G2208">
            <v>8878</v>
          </cell>
          <cell r="H2208">
            <v>0.36697454381617484</v>
          </cell>
          <cell r="I2208">
            <v>323.55367493602455</v>
          </cell>
          <cell r="J2208" t="str">
            <v>TONS</v>
          </cell>
        </row>
        <row r="2209">
          <cell r="A2209" t="str">
            <v>40153</v>
          </cell>
          <cell r="B2209" t="str">
            <v>40</v>
          </cell>
          <cell r="C2209" t="str">
            <v>153</v>
          </cell>
          <cell r="D2209" t="str">
            <v>Woodward</v>
          </cell>
          <cell r="E2209" t="str">
            <v>County</v>
          </cell>
          <cell r="F2209" t="str">
            <v>OK</v>
          </cell>
          <cell r="G2209">
            <v>20081</v>
          </cell>
          <cell r="H2209">
            <v>0.4350878940291818</v>
          </cell>
          <cell r="I2209">
            <v>867.67601532107005</v>
          </cell>
          <cell r="J2209" t="str">
            <v>TONS</v>
          </cell>
        </row>
        <row r="2210">
          <cell r="A2210" t="str">
            <v>41001</v>
          </cell>
          <cell r="B2210" t="str">
            <v>41</v>
          </cell>
          <cell r="C2210" t="str">
            <v>001</v>
          </cell>
          <cell r="D2210" t="str">
            <v>Baker</v>
          </cell>
          <cell r="E2210" t="str">
            <v>County</v>
          </cell>
          <cell r="F2210" t="str">
            <v>OR</v>
          </cell>
          <cell r="G2210">
            <v>16134</v>
          </cell>
          <cell r="H2210">
            <v>0.41006569976447255</v>
          </cell>
          <cell r="I2210">
            <v>657.03840189586811</v>
          </cell>
          <cell r="J2210" t="str">
            <v>TONS</v>
          </cell>
        </row>
        <row r="2211">
          <cell r="A2211" t="str">
            <v>41003</v>
          </cell>
          <cell r="B2211" t="str">
            <v>41</v>
          </cell>
          <cell r="C2211" t="str">
            <v>003</v>
          </cell>
          <cell r="D2211" t="str">
            <v>Benton</v>
          </cell>
          <cell r="E2211" t="str">
            <v>County</v>
          </cell>
          <cell r="F2211" t="str">
            <v>OR</v>
          </cell>
          <cell r="G2211">
            <v>85579</v>
          </cell>
          <cell r="H2211">
            <v>0.187639490996623</v>
          </cell>
          <cell r="I2211">
            <v>0</v>
          </cell>
          <cell r="J2211" t="str">
            <v>TONS</v>
          </cell>
        </row>
        <row r="2212">
          <cell r="A2212" t="str">
            <v>41005</v>
          </cell>
          <cell r="B2212" t="str">
            <v>41</v>
          </cell>
          <cell r="C2212" t="str">
            <v>005</v>
          </cell>
          <cell r="D2212" t="str">
            <v>Clackamas</v>
          </cell>
          <cell r="E2212" t="str">
            <v>County</v>
          </cell>
          <cell r="F2212" t="str">
            <v>OR</v>
          </cell>
          <cell r="G2212">
            <v>375992</v>
          </cell>
          <cell r="H2212">
            <v>0.18078576139917871</v>
          </cell>
          <cell r="I2212">
            <v>0</v>
          </cell>
          <cell r="J2212" t="str">
            <v>TONS</v>
          </cell>
        </row>
        <row r="2213">
          <cell r="A2213" t="str">
            <v>41007</v>
          </cell>
          <cell r="B2213" t="str">
            <v>41</v>
          </cell>
          <cell r="C2213" t="str">
            <v>007</v>
          </cell>
          <cell r="D2213" t="str">
            <v>Clatsop</v>
          </cell>
          <cell r="E2213" t="str">
            <v>County</v>
          </cell>
          <cell r="F2213" t="str">
            <v>OR</v>
          </cell>
          <cell r="G2213">
            <v>37039</v>
          </cell>
          <cell r="H2213">
            <v>0.38972434460973571</v>
          </cell>
          <cell r="I2213">
            <v>1433.5473596382792</v>
          </cell>
          <cell r="J2213" t="str">
            <v>TONS</v>
          </cell>
        </row>
        <row r="2214">
          <cell r="A2214" t="str">
            <v>41009</v>
          </cell>
          <cell r="B2214" t="str">
            <v>41</v>
          </cell>
          <cell r="C2214" t="str">
            <v>009</v>
          </cell>
          <cell r="D2214" t="str">
            <v>Columbia</v>
          </cell>
          <cell r="E2214" t="str">
            <v>County</v>
          </cell>
          <cell r="F2214" t="str">
            <v>OR</v>
          </cell>
          <cell r="G2214">
            <v>49351</v>
          </cell>
          <cell r="H2214">
            <v>0.43612084861502298</v>
          </cell>
          <cell r="I2214">
            <v>2137.4603270865737</v>
          </cell>
          <cell r="J2214" t="str">
            <v>TONS</v>
          </cell>
        </row>
        <row r="2215">
          <cell r="A2215" t="str">
            <v>41011</v>
          </cell>
          <cell r="B2215" t="str">
            <v>41</v>
          </cell>
          <cell r="C2215" t="str">
            <v>011</v>
          </cell>
          <cell r="D2215" t="str">
            <v>Coos</v>
          </cell>
          <cell r="E2215" t="str">
            <v>County</v>
          </cell>
          <cell r="F2215" t="str">
            <v>OR</v>
          </cell>
          <cell r="G2215">
            <v>63043</v>
          </cell>
          <cell r="H2215">
            <v>0.38353187506939707</v>
          </cell>
          <cell r="I2215">
            <v>2401.2290688392072</v>
          </cell>
          <cell r="J2215" t="str">
            <v>TONS</v>
          </cell>
        </row>
        <row r="2216">
          <cell r="A2216" t="str">
            <v>41013</v>
          </cell>
          <cell r="B2216" t="str">
            <v>41</v>
          </cell>
          <cell r="C2216" t="str">
            <v>013</v>
          </cell>
          <cell r="D2216" t="str">
            <v>Crook</v>
          </cell>
          <cell r="E2216" t="str">
            <v>County</v>
          </cell>
          <cell r="F2216" t="str">
            <v>OR</v>
          </cell>
          <cell r="G2216">
            <v>20978</v>
          </cell>
          <cell r="H2216">
            <v>0.48016970159214417</v>
          </cell>
          <cell r="I2216">
            <v>1000.3548703592925</v>
          </cell>
          <cell r="J2216" t="str">
            <v>TONS</v>
          </cell>
        </row>
        <row r="2217">
          <cell r="A2217" t="str">
            <v>41015</v>
          </cell>
          <cell r="B2217" t="str">
            <v>41</v>
          </cell>
          <cell r="C2217" t="str">
            <v>015</v>
          </cell>
          <cell r="D2217" t="str">
            <v>Curry</v>
          </cell>
          <cell r="E2217" t="str">
            <v>County</v>
          </cell>
          <cell r="F2217" t="str">
            <v>OR</v>
          </cell>
          <cell r="G2217">
            <v>22364</v>
          </cell>
          <cell r="H2217">
            <v>0.38731890538365232</v>
          </cell>
          <cell r="I2217">
            <v>860.22772630320571</v>
          </cell>
          <cell r="J2217" t="str">
            <v>TONS</v>
          </cell>
        </row>
        <row r="2218">
          <cell r="A2218" t="str">
            <v>41017</v>
          </cell>
          <cell r="B2218" t="str">
            <v>41</v>
          </cell>
          <cell r="C2218" t="str">
            <v>017</v>
          </cell>
          <cell r="D2218" t="str">
            <v>Deschutes</v>
          </cell>
          <cell r="E2218" t="str">
            <v>County</v>
          </cell>
          <cell r="F2218" t="str">
            <v>OR</v>
          </cell>
          <cell r="G2218">
            <v>157733</v>
          </cell>
          <cell r="H2218">
            <v>0.27643549542581453</v>
          </cell>
          <cell r="I2218">
            <v>4330.23661394582</v>
          </cell>
          <cell r="J2218" t="str">
            <v>TONS</v>
          </cell>
        </row>
        <row r="2219">
          <cell r="A2219" t="str">
            <v>41019</v>
          </cell>
          <cell r="B2219" t="str">
            <v>41</v>
          </cell>
          <cell r="C2219" t="str">
            <v>019</v>
          </cell>
          <cell r="D2219" t="str">
            <v>Douglas</v>
          </cell>
          <cell r="E2219" t="str">
            <v>County</v>
          </cell>
          <cell r="F2219" t="str">
            <v>OR</v>
          </cell>
          <cell r="G2219">
            <v>107667</v>
          </cell>
          <cell r="H2219">
            <v>0.41177891090120466</v>
          </cell>
          <cell r="I2219">
            <v>4402.9319147601745</v>
          </cell>
          <cell r="J2219" t="str">
            <v>TONS</v>
          </cell>
        </row>
        <row r="2220">
          <cell r="A2220" t="str">
            <v>41021</v>
          </cell>
          <cell r="B2220" t="str">
            <v>41</v>
          </cell>
          <cell r="C2220" t="str">
            <v>021</v>
          </cell>
          <cell r="D2220" t="str">
            <v>Gilliam</v>
          </cell>
          <cell r="E2220" t="str">
            <v>County</v>
          </cell>
          <cell r="F2220" t="str">
            <v>OR</v>
          </cell>
          <cell r="G2220">
            <v>1871</v>
          </cell>
          <cell r="H2220">
            <v>1</v>
          </cell>
          <cell r="I2220">
            <v>185.80998336565435</v>
          </cell>
          <cell r="J2220" t="str">
            <v>TONS</v>
          </cell>
        </row>
        <row r="2221">
          <cell r="A2221" t="str">
            <v>41023</v>
          </cell>
          <cell r="B2221" t="str">
            <v>41</v>
          </cell>
          <cell r="C2221" t="str">
            <v>023</v>
          </cell>
          <cell r="D2221" t="str">
            <v>Grant</v>
          </cell>
          <cell r="E2221" t="str">
            <v>County</v>
          </cell>
          <cell r="F2221" t="str">
            <v>OR</v>
          </cell>
          <cell r="G2221">
            <v>7445</v>
          </cell>
          <cell r="H2221">
            <v>1</v>
          </cell>
          <cell r="I2221">
            <v>739.36682317332804</v>
          </cell>
          <cell r="J2221" t="str">
            <v>TONS</v>
          </cell>
        </row>
        <row r="2222">
          <cell r="A2222" t="str">
            <v>41025</v>
          </cell>
          <cell r="B2222" t="str">
            <v>41</v>
          </cell>
          <cell r="C2222" t="str">
            <v>025</v>
          </cell>
          <cell r="D2222" t="str">
            <v>Harney</v>
          </cell>
          <cell r="E2222" t="str">
            <v>County</v>
          </cell>
          <cell r="F2222" t="str">
            <v>OR</v>
          </cell>
          <cell r="G2222">
            <v>7422</v>
          </cell>
          <cell r="H2222">
            <v>0.44341147938561037</v>
          </cell>
          <cell r="I2222">
            <v>326.83092210388486</v>
          </cell>
          <cell r="J2222" t="str">
            <v>TONS</v>
          </cell>
        </row>
        <row r="2223">
          <cell r="A2223" t="str">
            <v>41027</v>
          </cell>
          <cell r="B2223" t="str">
            <v>41</v>
          </cell>
          <cell r="C2223" t="str">
            <v>027</v>
          </cell>
          <cell r="D2223" t="str">
            <v>Hood River</v>
          </cell>
          <cell r="E2223" t="str">
            <v>County</v>
          </cell>
          <cell r="F2223" t="str">
            <v>OR</v>
          </cell>
          <cell r="G2223">
            <v>22346</v>
          </cell>
          <cell r="H2223">
            <v>0.52174885885617117</v>
          </cell>
          <cell r="I2223">
            <v>1157.8613554570629</v>
          </cell>
          <cell r="J2223" t="str">
            <v>TONS</v>
          </cell>
        </row>
        <row r="2224">
          <cell r="A2224" t="str">
            <v>41029</v>
          </cell>
          <cell r="B2224" t="str">
            <v>41</v>
          </cell>
          <cell r="C2224" t="str">
            <v>029</v>
          </cell>
          <cell r="D2224" t="str">
            <v>Jackson</v>
          </cell>
          <cell r="E2224" t="str">
            <v>County</v>
          </cell>
          <cell r="F2224" t="str">
            <v>OR</v>
          </cell>
          <cell r="G2224">
            <v>203206</v>
          </cell>
          <cell r="H2224">
            <v>0.20052557503223331</v>
          </cell>
          <cell r="I2224">
            <v>4046.7050786657846</v>
          </cell>
          <cell r="J2224" t="str">
            <v>TONS</v>
          </cell>
        </row>
        <row r="2225">
          <cell r="A2225" t="str">
            <v>41031</v>
          </cell>
          <cell r="B2225" t="str">
            <v>41</v>
          </cell>
          <cell r="C2225" t="str">
            <v>031</v>
          </cell>
          <cell r="D2225" t="str">
            <v>Jefferson</v>
          </cell>
          <cell r="E2225" t="str">
            <v>County</v>
          </cell>
          <cell r="F2225" t="str">
            <v>OR</v>
          </cell>
          <cell r="G2225">
            <v>21720</v>
          </cell>
          <cell r="H2225">
            <v>0.63121546961325969</v>
          </cell>
          <cell r="I2225">
            <v>1361.5472324655912</v>
          </cell>
          <cell r="J2225" t="str">
            <v>TONS</v>
          </cell>
        </row>
        <row r="2226">
          <cell r="A2226" t="str">
            <v>41033</v>
          </cell>
          <cell r="B2226" t="str">
            <v>41</v>
          </cell>
          <cell r="C2226" t="str">
            <v>033</v>
          </cell>
          <cell r="D2226" t="str">
            <v>Josephine</v>
          </cell>
          <cell r="E2226" t="str">
            <v>County</v>
          </cell>
          <cell r="F2226" t="str">
            <v>OR</v>
          </cell>
          <cell r="G2226">
            <v>82713</v>
          </cell>
          <cell r="H2226">
            <v>0.44963911356135067</v>
          </cell>
          <cell r="I2226">
            <v>3693.4575581785411</v>
          </cell>
          <cell r="J2226" t="str">
            <v>TONS</v>
          </cell>
        </row>
        <row r="2227">
          <cell r="A2227" t="str">
            <v>41035</v>
          </cell>
          <cell r="B2227" t="str">
            <v>41</v>
          </cell>
          <cell r="C2227" t="str">
            <v>035</v>
          </cell>
          <cell r="D2227" t="str">
            <v>Klamath</v>
          </cell>
          <cell r="E2227" t="str">
            <v>County</v>
          </cell>
          <cell r="F2227" t="str">
            <v>OR</v>
          </cell>
          <cell r="G2227">
            <v>66380</v>
          </cell>
          <cell r="H2227">
            <v>0.3758059656523049</v>
          </cell>
          <cell r="I2227">
            <v>2477.4002378618993</v>
          </cell>
          <cell r="J2227" t="str">
            <v>TONS</v>
          </cell>
        </row>
        <row r="2228">
          <cell r="A2228" t="str">
            <v>41037</v>
          </cell>
          <cell r="B2228" t="str">
            <v>41</v>
          </cell>
          <cell r="C2228" t="str">
            <v>037</v>
          </cell>
          <cell r="D2228" t="str">
            <v>Lake</v>
          </cell>
          <cell r="E2228" t="str">
            <v>County</v>
          </cell>
          <cell r="F2228" t="str">
            <v>OR</v>
          </cell>
          <cell r="G2228">
            <v>7895</v>
          </cell>
          <cell r="H2228">
            <v>0.6333122229259025</v>
          </cell>
          <cell r="I2228">
            <v>496.55260119095237</v>
          </cell>
          <cell r="J2228" t="str">
            <v>TONS</v>
          </cell>
        </row>
        <row r="2229">
          <cell r="A2229" t="str">
            <v>41039</v>
          </cell>
          <cell r="B2229" t="str">
            <v>41</v>
          </cell>
          <cell r="C2229" t="str">
            <v>039</v>
          </cell>
          <cell r="D2229" t="str">
            <v>Lane</v>
          </cell>
          <cell r="E2229" t="str">
            <v>County</v>
          </cell>
          <cell r="F2229" t="str">
            <v>OR</v>
          </cell>
          <cell r="G2229">
            <v>351715</v>
          </cell>
          <cell r="H2229">
            <v>0.17522994469954367</v>
          </cell>
          <cell r="I2229">
            <v>0</v>
          </cell>
          <cell r="J2229" t="str">
            <v>TONS</v>
          </cell>
        </row>
        <row r="2230">
          <cell r="A2230" t="str">
            <v>41041</v>
          </cell>
          <cell r="B2230" t="str">
            <v>41</v>
          </cell>
          <cell r="C2230" t="str">
            <v>041</v>
          </cell>
          <cell r="D2230" t="str">
            <v>Lincoln</v>
          </cell>
          <cell r="E2230" t="str">
            <v>County</v>
          </cell>
          <cell r="F2230" t="str">
            <v>OR</v>
          </cell>
          <cell r="G2230">
            <v>46034</v>
          </cell>
          <cell r="H2230">
            <v>0.37589607681279052</v>
          </cell>
          <cell r="I2230">
            <v>1718.4692422016478</v>
          </cell>
          <cell r="J2230" t="str">
            <v>TONS</v>
          </cell>
        </row>
        <row r="2231">
          <cell r="A2231" t="str">
            <v>41043</v>
          </cell>
          <cell r="B2231" t="str">
            <v>41</v>
          </cell>
          <cell r="C2231" t="str">
            <v>043</v>
          </cell>
          <cell r="D2231" t="str">
            <v>Linn</v>
          </cell>
          <cell r="E2231" t="str">
            <v>County</v>
          </cell>
          <cell r="F2231" t="str">
            <v>OR</v>
          </cell>
          <cell r="G2231">
            <v>116672</v>
          </cell>
          <cell r="H2231">
            <v>0.31638267964893035</v>
          </cell>
          <cell r="I2231">
            <v>3665.8492335523251</v>
          </cell>
          <cell r="J2231" t="str">
            <v>TONS</v>
          </cell>
        </row>
        <row r="2232">
          <cell r="A2232" t="str">
            <v>41045</v>
          </cell>
          <cell r="B2232" t="str">
            <v>41</v>
          </cell>
          <cell r="C2232" t="str">
            <v>045</v>
          </cell>
          <cell r="D2232" t="str">
            <v>Malheur</v>
          </cell>
          <cell r="E2232" t="str">
            <v>County</v>
          </cell>
          <cell r="F2232" t="str">
            <v>OR</v>
          </cell>
          <cell r="G2232">
            <v>31313</v>
          </cell>
          <cell r="H2232">
            <v>0.48417590138281225</v>
          </cell>
          <cell r="I2232">
            <v>1505.6467973312056</v>
          </cell>
          <cell r="J2232" t="str">
            <v>TONS</v>
          </cell>
        </row>
        <row r="2233">
          <cell r="A2233" t="str">
            <v>41047</v>
          </cell>
          <cell r="B2233" t="str">
            <v>41</v>
          </cell>
          <cell r="C2233" t="str">
            <v>047</v>
          </cell>
          <cell r="D2233" t="str">
            <v>Marion</v>
          </cell>
          <cell r="E2233" t="str">
            <v>County</v>
          </cell>
          <cell r="F2233" t="str">
            <v>OR</v>
          </cell>
          <cell r="G2233">
            <v>315335</v>
          </cell>
          <cell r="H2233">
            <v>0.13093694007959789</v>
          </cell>
          <cell r="I2233">
            <v>0</v>
          </cell>
          <cell r="J2233" t="str">
            <v>TONS</v>
          </cell>
        </row>
        <row r="2234">
          <cell r="A2234" t="str">
            <v>41049</v>
          </cell>
          <cell r="B2234" t="str">
            <v>41</v>
          </cell>
          <cell r="C2234" t="str">
            <v>049</v>
          </cell>
          <cell r="D2234" t="str">
            <v>Morrow</v>
          </cell>
          <cell r="E2234" t="str">
            <v>County</v>
          </cell>
          <cell r="F2234" t="str">
            <v>OR</v>
          </cell>
          <cell r="G2234">
            <v>11173</v>
          </cell>
          <cell r="H2234">
            <v>0.45869506846862973</v>
          </cell>
          <cell r="I2234">
            <v>508.96641622072616</v>
          </cell>
          <cell r="J2234" t="str">
            <v>TONS</v>
          </cell>
        </row>
        <row r="2235">
          <cell r="A2235" t="str">
            <v>41051</v>
          </cell>
          <cell r="B2235" t="str">
            <v>41</v>
          </cell>
          <cell r="C2235" t="str">
            <v>051</v>
          </cell>
          <cell r="D2235" t="str">
            <v>Multnomah</v>
          </cell>
          <cell r="E2235" t="str">
            <v>County</v>
          </cell>
          <cell r="F2235" t="str">
            <v>OR</v>
          </cell>
          <cell r="G2235">
            <v>735334</v>
          </cell>
          <cell r="H2235">
            <v>1.3422471965120612E-2</v>
          </cell>
          <cell r="I2235">
            <v>0</v>
          </cell>
          <cell r="J2235" t="str">
            <v>TONS</v>
          </cell>
        </row>
        <row r="2236">
          <cell r="A2236" t="str">
            <v>41053</v>
          </cell>
          <cell r="B2236" t="str">
            <v>41</v>
          </cell>
          <cell r="C2236" t="str">
            <v>053</v>
          </cell>
          <cell r="D2236" t="str">
            <v>Polk</v>
          </cell>
          <cell r="E2236" t="str">
            <v>County</v>
          </cell>
          <cell r="F2236" t="str">
            <v>OR</v>
          </cell>
          <cell r="G2236">
            <v>75403</v>
          </cell>
          <cell r="H2236">
            <v>0.19926262880787238</v>
          </cell>
          <cell r="I2236">
            <v>0</v>
          </cell>
          <cell r="J2236" t="str">
            <v>TONS</v>
          </cell>
        </row>
        <row r="2237">
          <cell r="A2237" t="str">
            <v>41055</v>
          </cell>
          <cell r="B2237" t="str">
            <v>41</v>
          </cell>
          <cell r="C2237" t="str">
            <v>055</v>
          </cell>
          <cell r="D2237" t="str">
            <v>Sherman</v>
          </cell>
          <cell r="E2237" t="str">
            <v>County</v>
          </cell>
          <cell r="F2237" t="str">
            <v>OR</v>
          </cell>
          <cell r="G2237">
            <v>1765</v>
          </cell>
          <cell r="H2237">
            <v>1</v>
          </cell>
          <cell r="I2237">
            <v>175.28306822040616</v>
          </cell>
          <cell r="J2237" t="str">
            <v>TONS</v>
          </cell>
        </row>
        <row r="2238">
          <cell r="A2238" t="str">
            <v>41057</v>
          </cell>
          <cell r="B2238" t="str">
            <v>41</v>
          </cell>
          <cell r="C2238" t="str">
            <v>057</v>
          </cell>
          <cell r="D2238" t="str">
            <v>Tillamook</v>
          </cell>
          <cell r="E2238" t="str">
            <v>County</v>
          </cell>
          <cell r="F2238" t="str">
            <v>OR</v>
          </cell>
          <cell r="G2238">
            <v>25250</v>
          </cell>
          <cell r="H2238">
            <v>0.69603960396039599</v>
          </cell>
          <cell r="I2238">
            <v>1745.3823931861975</v>
          </cell>
          <cell r="J2238" t="str">
            <v>TONS</v>
          </cell>
        </row>
        <row r="2239">
          <cell r="A2239" t="str">
            <v>41059</v>
          </cell>
          <cell r="B2239" t="str">
            <v>41</v>
          </cell>
          <cell r="C2239" t="str">
            <v>059</v>
          </cell>
          <cell r="D2239" t="str">
            <v>Umatilla</v>
          </cell>
          <cell r="E2239" t="str">
            <v>County</v>
          </cell>
          <cell r="F2239" t="str">
            <v>OR</v>
          </cell>
          <cell r="G2239">
            <v>75889</v>
          </cell>
          <cell r="H2239">
            <v>0.29066136067150705</v>
          </cell>
          <cell r="I2239">
            <v>2190.5914554140049</v>
          </cell>
          <cell r="J2239" t="str">
            <v>TONS</v>
          </cell>
        </row>
        <row r="2240">
          <cell r="A2240" t="str">
            <v>41061</v>
          </cell>
          <cell r="B2240" t="str">
            <v>41</v>
          </cell>
          <cell r="C2240" t="str">
            <v>061</v>
          </cell>
          <cell r="D2240" t="str">
            <v>Union</v>
          </cell>
          <cell r="E2240" t="str">
            <v>County</v>
          </cell>
          <cell r="F2240" t="str">
            <v>OR</v>
          </cell>
          <cell r="G2240">
            <v>25748</v>
          </cell>
          <cell r="H2240">
            <v>0.42096473512505828</v>
          </cell>
          <cell r="I2240">
            <v>1076.4267288617464</v>
          </cell>
          <cell r="J2240" t="str">
            <v>TONS</v>
          </cell>
        </row>
        <row r="2241">
          <cell r="A2241" t="str">
            <v>41063</v>
          </cell>
          <cell r="B2241" t="str">
            <v>41</v>
          </cell>
          <cell r="C2241" t="str">
            <v>063</v>
          </cell>
          <cell r="D2241" t="str">
            <v>Wallowa</v>
          </cell>
          <cell r="E2241" t="str">
            <v>County</v>
          </cell>
          <cell r="F2241" t="str">
            <v>OR</v>
          </cell>
          <cell r="G2241">
            <v>7008</v>
          </cell>
          <cell r="H2241">
            <v>1</v>
          </cell>
          <cell r="I2241">
            <v>695.96812582923883</v>
          </cell>
          <cell r="J2241" t="str">
            <v>TONS</v>
          </cell>
        </row>
        <row r="2242">
          <cell r="A2242" t="str">
            <v>41065</v>
          </cell>
          <cell r="B2242" t="str">
            <v>41</v>
          </cell>
          <cell r="C2242" t="str">
            <v>065</v>
          </cell>
          <cell r="D2242" t="str">
            <v>Wasco</v>
          </cell>
          <cell r="E2242" t="str">
            <v>County</v>
          </cell>
          <cell r="F2242" t="str">
            <v>OR</v>
          </cell>
          <cell r="G2242">
            <v>25213</v>
          </cell>
          <cell r="H2242">
            <v>0.33066275334153017</v>
          </cell>
          <cell r="I2242">
            <v>827.95180722579391</v>
          </cell>
          <cell r="J2242" t="str">
            <v>TONS</v>
          </cell>
        </row>
        <row r="2243">
          <cell r="A2243" t="str">
            <v>41067</v>
          </cell>
          <cell r="B2243" t="str">
            <v>41</v>
          </cell>
          <cell r="C2243" t="str">
            <v>067</v>
          </cell>
          <cell r="D2243" t="str">
            <v>Washington</v>
          </cell>
          <cell r="E2243" t="str">
            <v>County</v>
          </cell>
          <cell r="F2243" t="str">
            <v>OR</v>
          </cell>
          <cell r="G2243">
            <v>529710</v>
          </cell>
          <cell r="H2243">
            <v>5.5900398331162331E-2</v>
          </cell>
          <cell r="I2243">
            <v>0</v>
          </cell>
          <cell r="J2243" t="str">
            <v>TONS</v>
          </cell>
        </row>
        <row r="2244">
          <cell r="A2244" t="str">
            <v>41069</v>
          </cell>
          <cell r="B2244" t="str">
            <v>41</v>
          </cell>
          <cell r="C2244" t="str">
            <v>069</v>
          </cell>
          <cell r="D2244" t="str">
            <v>Wheeler</v>
          </cell>
          <cell r="E2244" t="str">
            <v>County</v>
          </cell>
          <cell r="F2244" t="str">
            <v>OR</v>
          </cell>
          <cell r="G2244">
            <v>1441</v>
          </cell>
          <cell r="H2244">
            <v>1</v>
          </cell>
          <cell r="I2244">
            <v>143.10645966323244</v>
          </cell>
          <cell r="J2244" t="str">
            <v>TONS</v>
          </cell>
        </row>
        <row r="2245">
          <cell r="A2245" t="str">
            <v>41071</v>
          </cell>
          <cell r="B2245" t="str">
            <v>41</v>
          </cell>
          <cell r="C2245" t="str">
            <v>071</v>
          </cell>
          <cell r="D2245" t="str">
            <v>Yamhill</v>
          </cell>
          <cell r="E2245" t="str">
            <v>County</v>
          </cell>
          <cell r="F2245" t="str">
            <v>OR</v>
          </cell>
          <cell r="G2245">
            <v>99193</v>
          </cell>
          <cell r="H2245">
            <v>0.22603409514784309</v>
          </cell>
          <cell r="I2245">
            <v>2226.6411742604687</v>
          </cell>
          <cell r="J2245" t="str">
            <v>TONS</v>
          </cell>
        </row>
        <row r="2246">
          <cell r="A2246" t="str">
            <v>42001</v>
          </cell>
          <cell r="B2246" t="str">
            <v>42</v>
          </cell>
          <cell r="C2246" t="str">
            <v>001</v>
          </cell>
          <cell r="D2246" t="str">
            <v>Adams</v>
          </cell>
          <cell r="E2246" t="str">
            <v>County</v>
          </cell>
          <cell r="F2246" t="str">
            <v>PA</v>
          </cell>
          <cell r="G2246">
            <v>101407</v>
          </cell>
          <cell r="H2246">
            <v>0.53675781750766716</v>
          </cell>
          <cell r="I2246">
            <v>5405.5709270849457</v>
          </cell>
          <cell r="J2246" t="str">
            <v>TONS</v>
          </cell>
        </row>
        <row r="2247">
          <cell r="A2247" t="str">
            <v>42003</v>
          </cell>
          <cell r="B2247" t="str">
            <v>42</v>
          </cell>
          <cell r="C2247" t="str">
            <v>003</v>
          </cell>
          <cell r="D2247" t="str">
            <v>Allegheny</v>
          </cell>
          <cell r="E2247" t="str">
            <v>County</v>
          </cell>
          <cell r="F2247" t="str">
            <v>PA</v>
          </cell>
          <cell r="G2247">
            <v>1223348</v>
          </cell>
          <cell r="H2247">
            <v>2.4862917174834961E-2</v>
          </cell>
          <cell r="I2247">
            <v>0</v>
          </cell>
          <cell r="J2247" t="str">
            <v>TONS</v>
          </cell>
        </row>
        <row r="2248">
          <cell r="A2248" t="str">
            <v>42005</v>
          </cell>
          <cell r="B2248" t="str">
            <v>42</v>
          </cell>
          <cell r="C2248" t="str">
            <v>005</v>
          </cell>
          <cell r="D2248" t="str">
            <v>Armstrong</v>
          </cell>
          <cell r="E2248" t="str">
            <v>County</v>
          </cell>
          <cell r="F2248" t="str">
            <v>PA</v>
          </cell>
          <cell r="G2248">
            <v>68941</v>
          </cell>
          <cell r="H2248">
            <v>0.6748669151883494</v>
          </cell>
          <cell r="I2248">
            <v>4620.5212646020482</v>
          </cell>
          <cell r="J2248" t="str">
            <v>TONS</v>
          </cell>
        </row>
        <row r="2249">
          <cell r="A2249" t="str">
            <v>42007</v>
          </cell>
          <cell r="B2249" t="str">
            <v>42</v>
          </cell>
          <cell r="C2249" t="str">
            <v>007</v>
          </cell>
          <cell r="D2249" t="str">
            <v>Beaver</v>
          </cell>
          <cell r="E2249" t="str">
            <v>County</v>
          </cell>
          <cell r="F2249" t="str">
            <v>PA</v>
          </cell>
          <cell r="G2249">
            <v>170539</v>
          </cell>
          <cell r="H2249">
            <v>0.2582752332311084</v>
          </cell>
          <cell r="I2249">
            <v>4374.2311744113367</v>
          </cell>
          <cell r="J2249" t="str">
            <v>TONS</v>
          </cell>
        </row>
        <row r="2250">
          <cell r="A2250" t="str">
            <v>42009</v>
          </cell>
          <cell r="B2250" t="str">
            <v>42</v>
          </cell>
          <cell r="C2250" t="str">
            <v>009</v>
          </cell>
          <cell r="D2250" t="str">
            <v>Bedford</v>
          </cell>
          <cell r="E2250" t="str">
            <v>County</v>
          </cell>
          <cell r="F2250" t="str">
            <v>PA</v>
          </cell>
          <cell r="G2250">
            <v>49762</v>
          </cell>
          <cell r="H2250">
            <v>0.83794863550500387</v>
          </cell>
          <cell r="I2250">
            <v>4141.0500728920661</v>
          </cell>
          <cell r="J2250" t="str">
            <v>TONS</v>
          </cell>
        </row>
        <row r="2251">
          <cell r="A2251" t="str">
            <v>42011</v>
          </cell>
          <cell r="B2251" t="str">
            <v>42</v>
          </cell>
          <cell r="C2251" t="str">
            <v>011</v>
          </cell>
          <cell r="D2251" t="str">
            <v>Berks</v>
          </cell>
          <cell r="E2251" t="str">
            <v>County</v>
          </cell>
          <cell r="F2251" t="str">
            <v>PA</v>
          </cell>
          <cell r="G2251">
            <v>411442</v>
          </cell>
          <cell r="H2251">
            <v>0.23736030837882374</v>
          </cell>
          <cell r="I2251">
            <v>9698.6654064616814</v>
          </cell>
          <cell r="J2251" t="str">
            <v>TONS</v>
          </cell>
        </row>
        <row r="2252">
          <cell r="A2252" t="str">
            <v>42013</v>
          </cell>
          <cell r="B2252" t="str">
            <v>42</v>
          </cell>
          <cell r="C2252" t="str">
            <v>013</v>
          </cell>
          <cell r="D2252" t="str">
            <v>Blair</v>
          </cell>
          <cell r="E2252" t="str">
            <v>County</v>
          </cell>
          <cell r="F2252" t="str">
            <v>PA</v>
          </cell>
          <cell r="G2252">
            <v>127089</v>
          </cell>
          <cell r="H2252">
            <v>0.23430824068172698</v>
          </cell>
          <cell r="I2252">
            <v>2957.2686716528356</v>
          </cell>
          <cell r="J2252" t="str">
            <v>TONS</v>
          </cell>
        </row>
        <row r="2253">
          <cell r="A2253" t="str">
            <v>42015</v>
          </cell>
          <cell r="B2253" t="str">
            <v>42</v>
          </cell>
          <cell r="C2253" t="str">
            <v>015</v>
          </cell>
          <cell r="D2253" t="str">
            <v>Bradford</v>
          </cell>
          <cell r="E2253" t="str">
            <v>County</v>
          </cell>
          <cell r="F2253" t="str">
            <v>PA</v>
          </cell>
          <cell r="G2253">
            <v>62622</v>
          </cell>
          <cell r="H2253">
            <v>0.72174315735683947</v>
          </cell>
          <cell r="I2253">
            <v>4488.5375832054951</v>
          </cell>
          <cell r="J2253" t="str">
            <v>TONS</v>
          </cell>
        </row>
        <row r="2254">
          <cell r="A2254" t="str">
            <v>42017</v>
          </cell>
          <cell r="B2254" t="str">
            <v>42</v>
          </cell>
          <cell r="C2254" t="str">
            <v>017</v>
          </cell>
          <cell r="D2254" t="str">
            <v>Bucks</v>
          </cell>
          <cell r="E2254" t="str">
            <v>County</v>
          </cell>
          <cell r="F2254" t="str">
            <v>PA</v>
          </cell>
          <cell r="G2254">
            <v>625249</v>
          </cell>
          <cell r="H2254">
            <v>8.8296022864490786E-2</v>
          </cell>
          <cell r="I2254">
            <v>0</v>
          </cell>
          <cell r="J2254" t="str">
            <v>TONS</v>
          </cell>
        </row>
        <row r="2255">
          <cell r="A2255" t="str">
            <v>42019</v>
          </cell>
          <cell r="B2255" t="str">
            <v>42</v>
          </cell>
          <cell r="C2255" t="str">
            <v>019</v>
          </cell>
          <cell r="D2255" t="str">
            <v>Butler</v>
          </cell>
          <cell r="E2255" t="str">
            <v>County</v>
          </cell>
          <cell r="F2255" t="str">
            <v>PA</v>
          </cell>
          <cell r="G2255">
            <v>183862</v>
          </cell>
          <cell r="H2255">
            <v>0.41964081756969901</v>
          </cell>
          <cell r="I2255">
            <v>7662.4024994978236</v>
          </cell>
          <cell r="J2255" t="str">
            <v>TONS</v>
          </cell>
        </row>
        <row r="2256">
          <cell r="A2256" t="str">
            <v>42021</v>
          </cell>
          <cell r="B2256" t="str">
            <v>42</v>
          </cell>
          <cell r="C2256" t="str">
            <v>021</v>
          </cell>
          <cell r="D2256" t="str">
            <v>Cambria</v>
          </cell>
          <cell r="E2256" t="str">
            <v>County</v>
          </cell>
          <cell r="F2256" t="str">
            <v>PA</v>
          </cell>
          <cell r="G2256">
            <v>143679</v>
          </cell>
          <cell r="H2256">
            <v>0.32006069084556549</v>
          </cell>
          <cell r="I2256">
            <v>4566.8935836734272</v>
          </cell>
          <cell r="J2256" t="str">
            <v>TONS</v>
          </cell>
        </row>
        <row r="2257">
          <cell r="A2257" t="str">
            <v>42023</v>
          </cell>
          <cell r="B2257" t="str">
            <v>42</v>
          </cell>
          <cell r="C2257" t="str">
            <v>023</v>
          </cell>
          <cell r="D2257" t="str">
            <v>Cameron</v>
          </cell>
          <cell r="E2257" t="str">
            <v>County</v>
          </cell>
          <cell r="F2257" t="str">
            <v>PA</v>
          </cell>
          <cell r="G2257">
            <v>5085</v>
          </cell>
          <cell r="H2257">
            <v>0.47354965585054082</v>
          </cell>
          <cell r="I2257">
            <v>239.13973273356262</v>
          </cell>
          <cell r="J2257" t="str">
            <v>TONS</v>
          </cell>
        </row>
        <row r="2258">
          <cell r="A2258" t="str">
            <v>42025</v>
          </cell>
          <cell r="B2258" t="str">
            <v>42</v>
          </cell>
          <cell r="C2258" t="str">
            <v>025</v>
          </cell>
          <cell r="D2258" t="str">
            <v>Carbon</v>
          </cell>
          <cell r="E2258" t="str">
            <v>County</v>
          </cell>
          <cell r="F2258" t="str">
            <v>PA</v>
          </cell>
          <cell r="G2258">
            <v>65249</v>
          </cell>
          <cell r="H2258">
            <v>0.47162408619289187</v>
          </cell>
          <cell r="I2258">
            <v>3056.0826392898352</v>
          </cell>
          <cell r="J2258" t="str">
            <v>TONS</v>
          </cell>
        </row>
        <row r="2259">
          <cell r="A2259" t="str">
            <v>42027</v>
          </cell>
          <cell r="B2259" t="str">
            <v>42</v>
          </cell>
          <cell r="C2259" t="str">
            <v>027</v>
          </cell>
          <cell r="D2259" t="str">
            <v>Centre</v>
          </cell>
          <cell r="E2259" t="str">
            <v>County</v>
          </cell>
          <cell r="F2259" t="str">
            <v>PA</v>
          </cell>
          <cell r="G2259">
            <v>153990</v>
          </cell>
          <cell r="H2259">
            <v>0.32217676472498213</v>
          </cell>
          <cell r="I2259">
            <v>4926.9935300571051</v>
          </cell>
          <cell r="J2259" t="str">
            <v>TONS</v>
          </cell>
        </row>
        <row r="2260">
          <cell r="A2260" t="str">
            <v>42029</v>
          </cell>
          <cell r="B2260" t="str">
            <v>42</v>
          </cell>
          <cell r="C2260" t="str">
            <v>029</v>
          </cell>
          <cell r="D2260" t="str">
            <v>Chester</v>
          </cell>
          <cell r="E2260" t="str">
            <v>County</v>
          </cell>
          <cell r="F2260" t="str">
            <v>PA</v>
          </cell>
          <cell r="G2260">
            <v>498886</v>
          </cell>
          <cell r="H2260">
            <v>0.1327658022073179</v>
          </cell>
          <cell r="I2260">
            <v>0</v>
          </cell>
          <cell r="J2260" t="str">
            <v>TONS</v>
          </cell>
        </row>
        <row r="2261">
          <cell r="A2261" t="str">
            <v>42031</v>
          </cell>
          <cell r="B2261" t="str">
            <v>42</v>
          </cell>
          <cell r="C2261" t="str">
            <v>031</v>
          </cell>
          <cell r="D2261" t="str">
            <v>Clarion</v>
          </cell>
          <cell r="E2261" t="str">
            <v>County</v>
          </cell>
          <cell r="F2261" t="str">
            <v>PA</v>
          </cell>
          <cell r="G2261">
            <v>39988</v>
          </cell>
          <cell r="H2261">
            <v>0.76560468140442128</v>
          </cell>
          <cell r="I2261">
            <v>3040.3915770922013</v>
          </cell>
          <cell r="J2261" t="str">
            <v>TONS</v>
          </cell>
        </row>
        <row r="2262">
          <cell r="A2262" t="str">
            <v>42033</v>
          </cell>
          <cell r="B2262" t="str">
            <v>42</v>
          </cell>
          <cell r="C2262" t="str">
            <v>033</v>
          </cell>
          <cell r="D2262" t="str">
            <v>Clearfield</v>
          </cell>
          <cell r="E2262" t="str">
            <v>County</v>
          </cell>
          <cell r="F2262" t="str">
            <v>PA</v>
          </cell>
          <cell r="G2262">
            <v>81642</v>
          </cell>
          <cell r="H2262">
            <v>0.53849734205433475</v>
          </cell>
          <cell r="I2262">
            <v>4366.0877117518057</v>
          </cell>
          <cell r="J2262" t="str">
            <v>TONS</v>
          </cell>
        </row>
        <row r="2263">
          <cell r="A2263" t="str">
            <v>42035</v>
          </cell>
          <cell r="B2263" t="str">
            <v>42</v>
          </cell>
          <cell r="C2263" t="str">
            <v>035</v>
          </cell>
          <cell r="D2263" t="str">
            <v>Clinton</v>
          </cell>
          <cell r="E2263" t="str">
            <v>County</v>
          </cell>
          <cell r="F2263" t="str">
            <v>PA</v>
          </cell>
          <cell r="G2263">
            <v>39238</v>
          </cell>
          <cell r="H2263">
            <v>0.45690402161170296</v>
          </cell>
          <cell r="I2263">
            <v>1780.4390068302787</v>
          </cell>
          <cell r="J2263" t="str">
            <v>TONS</v>
          </cell>
        </row>
        <row r="2264">
          <cell r="A2264" t="str">
            <v>42037</v>
          </cell>
          <cell r="B2264" t="str">
            <v>42</v>
          </cell>
          <cell r="C2264" t="str">
            <v>037</v>
          </cell>
          <cell r="D2264" t="str">
            <v>Columbia</v>
          </cell>
          <cell r="E2264" t="str">
            <v>County</v>
          </cell>
          <cell r="F2264" t="str">
            <v>PA</v>
          </cell>
          <cell r="G2264">
            <v>67295</v>
          </cell>
          <cell r="H2264">
            <v>0.40851474849543057</v>
          </cell>
          <cell r="I2264">
            <v>2730.1455118680938</v>
          </cell>
          <cell r="J2264" t="str">
            <v>TONS</v>
          </cell>
        </row>
        <row r="2265">
          <cell r="A2265" t="str">
            <v>42039</v>
          </cell>
          <cell r="B2265" t="str">
            <v>42</v>
          </cell>
          <cell r="C2265" t="str">
            <v>039</v>
          </cell>
          <cell r="D2265" t="str">
            <v>Crawford</v>
          </cell>
          <cell r="E2265" t="str">
            <v>County</v>
          </cell>
          <cell r="F2265" t="str">
            <v>PA</v>
          </cell>
          <cell r="G2265">
            <v>88765</v>
          </cell>
          <cell r="H2265">
            <v>0.63700782966259228</v>
          </cell>
          <cell r="I2265">
            <v>5615.4140563482433</v>
          </cell>
          <cell r="J2265" t="str">
            <v>TONS</v>
          </cell>
        </row>
        <row r="2266">
          <cell r="A2266" t="str">
            <v>42041</v>
          </cell>
          <cell r="B2266" t="str">
            <v>42</v>
          </cell>
          <cell r="C2266" t="str">
            <v>041</v>
          </cell>
          <cell r="D2266" t="str">
            <v>Cumberland</v>
          </cell>
          <cell r="E2266" t="str">
            <v>County</v>
          </cell>
          <cell r="F2266" t="str">
            <v>PA</v>
          </cell>
          <cell r="G2266">
            <v>235406</v>
          </cell>
          <cell r="H2266">
            <v>0.2217785443021843</v>
          </cell>
          <cell r="I2266">
            <v>5184.8036405954481</v>
          </cell>
          <cell r="J2266" t="str">
            <v>TONS</v>
          </cell>
        </row>
        <row r="2267">
          <cell r="A2267" t="str">
            <v>42043</v>
          </cell>
          <cell r="B2267" t="str">
            <v>42</v>
          </cell>
          <cell r="C2267" t="str">
            <v>043</v>
          </cell>
          <cell r="D2267" t="str">
            <v>Dauphin</v>
          </cell>
          <cell r="E2267" t="str">
            <v>County</v>
          </cell>
          <cell r="F2267" t="str">
            <v>PA</v>
          </cell>
          <cell r="G2267">
            <v>268100</v>
          </cell>
          <cell r="H2267">
            <v>0.13323386795971653</v>
          </cell>
          <cell r="I2267">
            <v>0</v>
          </cell>
          <cell r="J2267" t="str">
            <v>TONS</v>
          </cell>
        </row>
        <row r="2268">
          <cell r="A2268" t="str">
            <v>42045</v>
          </cell>
          <cell r="B2268" t="str">
            <v>42</v>
          </cell>
          <cell r="C2268" t="str">
            <v>045</v>
          </cell>
          <cell r="D2268" t="str">
            <v>Delaware</v>
          </cell>
          <cell r="E2268" t="str">
            <v>County</v>
          </cell>
          <cell r="F2268" t="str">
            <v>PA</v>
          </cell>
          <cell r="G2268">
            <v>558979</v>
          </cell>
          <cell r="H2268">
            <v>4.6388146960798168E-3</v>
          </cell>
          <cell r="I2268">
            <v>0</v>
          </cell>
          <cell r="J2268" t="str">
            <v>TONS</v>
          </cell>
        </row>
        <row r="2269">
          <cell r="A2269" t="str">
            <v>42047</v>
          </cell>
          <cell r="B2269" t="str">
            <v>42</v>
          </cell>
          <cell r="C2269" t="str">
            <v>047</v>
          </cell>
          <cell r="D2269" t="str">
            <v>Elk</v>
          </cell>
          <cell r="E2269" t="str">
            <v>County</v>
          </cell>
          <cell r="F2269" t="str">
            <v>PA</v>
          </cell>
          <cell r="G2269">
            <v>31946</v>
          </cell>
          <cell r="H2269">
            <v>0.55675201903211669</v>
          </cell>
          <cell r="I2269">
            <v>1766.3369129564558</v>
          </cell>
          <cell r="J2269" t="str">
            <v>TONS</v>
          </cell>
        </row>
        <row r="2270">
          <cell r="A2270" t="str">
            <v>42049</v>
          </cell>
          <cell r="B2270" t="str">
            <v>42</v>
          </cell>
          <cell r="C2270" t="str">
            <v>049</v>
          </cell>
          <cell r="D2270" t="str">
            <v>Erie</v>
          </cell>
          <cell r="E2270" t="str">
            <v>County</v>
          </cell>
          <cell r="F2270" t="str">
            <v>PA</v>
          </cell>
          <cell r="G2270">
            <v>280566</v>
          </cell>
          <cell r="H2270">
            <v>0.2001953194613745</v>
          </cell>
          <cell r="I2270">
            <v>5578.0733007386825</v>
          </cell>
          <cell r="J2270" t="str">
            <v>TONS</v>
          </cell>
        </row>
        <row r="2271">
          <cell r="A2271" t="str">
            <v>42051</v>
          </cell>
          <cell r="B2271" t="str">
            <v>42</v>
          </cell>
          <cell r="C2271" t="str">
            <v>051</v>
          </cell>
          <cell r="D2271" t="str">
            <v>Fayette</v>
          </cell>
          <cell r="E2271" t="str">
            <v>County</v>
          </cell>
          <cell r="F2271" t="str">
            <v>PA</v>
          </cell>
          <cell r="G2271">
            <v>136606</v>
          </cell>
          <cell r="H2271">
            <v>0.47897603326354626</v>
          </cell>
          <cell r="I2271">
            <v>6497.9866497050398</v>
          </cell>
          <cell r="J2271" t="str">
            <v>TONS</v>
          </cell>
        </row>
        <row r="2272">
          <cell r="A2272" t="str">
            <v>42053</v>
          </cell>
          <cell r="B2272" t="str">
            <v>42</v>
          </cell>
          <cell r="C2272" t="str">
            <v>053</v>
          </cell>
          <cell r="D2272" t="str">
            <v>Forest</v>
          </cell>
          <cell r="E2272" t="str">
            <v>County</v>
          </cell>
          <cell r="F2272" t="str">
            <v>PA</v>
          </cell>
          <cell r="G2272">
            <v>7716</v>
          </cell>
          <cell r="H2272">
            <v>1</v>
          </cell>
          <cell r="I2272">
            <v>766.27997415787752</v>
          </cell>
          <cell r="J2272" t="str">
            <v>TONS</v>
          </cell>
        </row>
        <row r="2273">
          <cell r="A2273" t="str">
            <v>42055</v>
          </cell>
          <cell r="B2273" t="str">
            <v>42</v>
          </cell>
          <cell r="C2273" t="str">
            <v>055</v>
          </cell>
          <cell r="D2273" t="str">
            <v>Franklin</v>
          </cell>
          <cell r="E2273" t="str">
            <v>County</v>
          </cell>
          <cell r="F2273" t="str">
            <v>PA</v>
          </cell>
          <cell r="G2273">
            <v>149618</v>
          </cell>
          <cell r="H2273">
            <v>0.40352096672860216</v>
          </cell>
          <cell r="I2273">
            <v>5995.7733488605118</v>
          </cell>
          <cell r="J2273" t="str">
            <v>TONS</v>
          </cell>
        </row>
        <row r="2274">
          <cell r="A2274" t="str">
            <v>42057</v>
          </cell>
          <cell r="B2274" t="str">
            <v>42</v>
          </cell>
          <cell r="C2274" t="str">
            <v>057</v>
          </cell>
          <cell r="D2274" t="str">
            <v>Fulton</v>
          </cell>
          <cell r="E2274" t="str">
            <v>County</v>
          </cell>
          <cell r="F2274" t="str">
            <v>PA</v>
          </cell>
          <cell r="G2274">
            <v>14845</v>
          </cell>
          <cell r="H2274">
            <v>1</v>
          </cell>
          <cell r="I2274">
            <v>1474.2646729359374</v>
          </cell>
          <cell r="J2274" t="str">
            <v>TONS</v>
          </cell>
        </row>
        <row r="2275">
          <cell r="A2275" t="str">
            <v>42059</v>
          </cell>
          <cell r="B2275" t="str">
            <v>42</v>
          </cell>
          <cell r="C2275" t="str">
            <v>059</v>
          </cell>
          <cell r="D2275" t="str">
            <v>Greene</v>
          </cell>
          <cell r="E2275" t="str">
            <v>County</v>
          </cell>
          <cell r="F2275" t="str">
            <v>PA</v>
          </cell>
          <cell r="G2275">
            <v>38686</v>
          </cell>
          <cell r="H2275">
            <v>0.66832962828930365</v>
          </cell>
          <cell r="I2275">
            <v>2567.6735007584143</v>
          </cell>
          <cell r="J2275" t="str">
            <v>TONS</v>
          </cell>
        </row>
        <row r="2276">
          <cell r="A2276" t="str">
            <v>42061</v>
          </cell>
          <cell r="B2276" t="str">
            <v>42</v>
          </cell>
          <cell r="C2276" t="str">
            <v>061</v>
          </cell>
          <cell r="D2276" t="str">
            <v>Huntingdon</v>
          </cell>
          <cell r="E2276" t="str">
            <v>County</v>
          </cell>
          <cell r="F2276" t="str">
            <v>PA</v>
          </cell>
          <cell r="G2276">
            <v>45913</v>
          </cell>
          <cell r="H2276">
            <v>0.68662470324309022</v>
          </cell>
          <cell r="I2276">
            <v>3130.7641505089541</v>
          </cell>
          <cell r="J2276" t="str">
            <v>TONS</v>
          </cell>
        </row>
        <row r="2277">
          <cell r="A2277" t="str">
            <v>42063</v>
          </cell>
          <cell r="B2277" t="str">
            <v>42</v>
          </cell>
          <cell r="C2277" t="str">
            <v>063</v>
          </cell>
          <cell r="D2277" t="str">
            <v>Indiana</v>
          </cell>
          <cell r="E2277" t="str">
            <v>County</v>
          </cell>
          <cell r="F2277" t="str">
            <v>PA</v>
          </cell>
          <cell r="G2277">
            <v>88880</v>
          </cell>
          <cell r="H2277">
            <v>0.60069756975697575</v>
          </cell>
          <cell r="I2277">
            <v>5302.1886755169899</v>
          </cell>
          <cell r="J2277" t="str">
            <v>TONS</v>
          </cell>
        </row>
        <row r="2278">
          <cell r="A2278" t="str">
            <v>42065</v>
          </cell>
          <cell r="B2278" t="str">
            <v>42</v>
          </cell>
          <cell r="C2278" t="str">
            <v>065</v>
          </cell>
          <cell r="D2278" t="str">
            <v>Jefferson</v>
          </cell>
          <cell r="E2278" t="str">
            <v>County</v>
          </cell>
          <cell r="F2278" t="str">
            <v>PA</v>
          </cell>
          <cell r="G2278">
            <v>45200</v>
          </cell>
          <cell r="H2278">
            <v>0.61460176991150439</v>
          </cell>
          <cell r="I2278">
            <v>2758.8462522169311</v>
          </cell>
          <cell r="J2278" t="str">
            <v>TONS</v>
          </cell>
        </row>
        <row r="2279">
          <cell r="A2279" t="str">
            <v>42067</v>
          </cell>
          <cell r="B2279" t="str">
            <v>42</v>
          </cell>
          <cell r="C2279" t="str">
            <v>067</v>
          </cell>
          <cell r="D2279" t="str">
            <v>Juniata</v>
          </cell>
          <cell r="E2279" t="str">
            <v>County</v>
          </cell>
          <cell r="F2279" t="str">
            <v>PA</v>
          </cell>
          <cell r="G2279">
            <v>24636</v>
          </cell>
          <cell r="H2279">
            <v>0.82253612599447967</v>
          </cell>
          <cell r="I2279">
            <v>2012.4283821066917</v>
          </cell>
          <cell r="J2279" t="str">
            <v>TONS</v>
          </cell>
        </row>
        <row r="2280">
          <cell r="A2280" t="str">
            <v>42069</v>
          </cell>
          <cell r="B2280" t="str">
            <v>42</v>
          </cell>
          <cell r="C2280" t="str">
            <v>069</v>
          </cell>
          <cell r="D2280" t="str">
            <v>Lackawanna</v>
          </cell>
          <cell r="E2280" t="str">
            <v>County</v>
          </cell>
          <cell r="F2280" t="str">
            <v>PA</v>
          </cell>
          <cell r="G2280">
            <v>214437</v>
          </cell>
          <cell r="H2280">
            <v>0.16305488325242379</v>
          </cell>
          <cell r="I2280">
            <v>0</v>
          </cell>
          <cell r="J2280" t="str">
            <v>TONS</v>
          </cell>
        </row>
        <row r="2281">
          <cell r="A2281" t="str">
            <v>42071</v>
          </cell>
          <cell r="B2281" t="str">
            <v>42</v>
          </cell>
          <cell r="C2281" t="str">
            <v>071</v>
          </cell>
          <cell r="D2281" t="str">
            <v>Lancaster</v>
          </cell>
          <cell r="E2281" t="str">
            <v>County</v>
          </cell>
          <cell r="F2281" t="str">
            <v>PA</v>
          </cell>
          <cell r="G2281">
            <v>519445</v>
          </cell>
          <cell r="H2281">
            <v>0.21257110954961544</v>
          </cell>
          <cell r="I2281">
            <v>10965.768334180751</v>
          </cell>
          <cell r="J2281" t="str">
            <v>TONS</v>
          </cell>
        </row>
        <row r="2282">
          <cell r="A2282" t="str">
            <v>42073</v>
          </cell>
          <cell r="B2282" t="str">
            <v>42</v>
          </cell>
          <cell r="C2282" t="str">
            <v>073</v>
          </cell>
          <cell r="D2282" t="str">
            <v>Lawrence</v>
          </cell>
          <cell r="E2282" t="str">
            <v>County</v>
          </cell>
          <cell r="F2282" t="str">
            <v>PA</v>
          </cell>
          <cell r="G2282">
            <v>91108</v>
          </cell>
          <cell r="H2282">
            <v>0.40318084032137685</v>
          </cell>
          <cell r="I2282">
            <v>3647.9733399094507</v>
          </cell>
          <cell r="J2282" t="str">
            <v>TONS</v>
          </cell>
        </row>
        <row r="2283">
          <cell r="A2283" t="str">
            <v>42075</v>
          </cell>
          <cell r="B2283" t="str">
            <v>42</v>
          </cell>
          <cell r="C2283" t="str">
            <v>075</v>
          </cell>
          <cell r="D2283" t="str">
            <v>Lebanon</v>
          </cell>
          <cell r="E2283" t="str">
            <v>County</v>
          </cell>
          <cell r="F2283" t="str">
            <v>PA</v>
          </cell>
          <cell r="G2283">
            <v>133568</v>
          </cell>
          <cell r="H2283">
            <v>0.26555761859127935</v>
          </cell>
          <cell r="I2283">
            <v>3522.5441528486158</v>
          </cell>
          <cell r="J2283" t="str">
            <v>TONS</v>
          </cell>
        </row>
        <row r="2284">
          <cell r="A2284" t="str">
            <v>42077</v>
          </cell>
          <cell r="B2284" t="str">
            <v>42</v>
          </cell>
          <cell r="C2284" t="str">
            <v>077</v>
          </cell>
          <cell r="D2284" t="str">
            <v>Lehigh</v>
          </cell>
          <cell r="E2284" t="str">
            <v>County</v>
          </cell>
          <cell r="F2284" t="str">
            <v>PA</v>
          </cell>
          <cell r="G2284">
            <v>349497</v>
          </cell>
          <cell r="H2284">
            <v>7.9256760429989387E-2</v>
          </cell>
          <cell r="I2284">
            <v>0</v>
          </cell>
          <cell r="J2284" t="str">
            <v>TONS</v>
          </cell>
        </row>
        <row r="2285">
          <cell r="A2285" t="str">
            <v>42079</v>
          </cell>
          <cell r="B2285" t="str">
            <v>42</v>
          </cell>
          <cell r="C2285" t="str">
            <v>079</v>
          </cell>
          <cell r="D2285" t="str">
            <v>Luzerne</v>
          </cell>
          <cell r="E2285" t="str">
            <v>County</v>
          </cell>
          <cell r="F2285" t="str">
            <v>PA</v>
          </cell>
          <cell r="G2285">
            <v>320918</v>
          </cell>
          <cell r="H2285">
            <v>0.19984855944509189</v>
          </cell>
          <cell r="I2285">
            <v>0</v>
          </cell>
          <cell r="J2285" t="str">
            <v>TONS</v>
          </cell>
        </row>
        <row r="2286">
          <cell r="A2286" t="str">
            <v>42081</v>
          </cell>
          <cell r="B2286" t="str">
            <v>42</v>
          </cell>
          <cell r="C2286" t="str">
            <v>081</v>
          </cell>
          <cell r="D2286" t="str">
            <v>Lycoming</v>
          </cell>
          <cell r="E2286" t="str">
            <v>County</v>
          </cell>
          <cell r="F2286" t="str">
            <v>PA</v>
          </cell>
          <cell r="G2286">
            <v>116111</v>
          </cell>
          <cell r="H2286">
            <v>0.36276494044491908</v>
          </cell>
          <cell r="I2286">
            <v>4183.0584229528204</v>
          </cell>
          <cell r="J2286" t="str">
            <v>TONS</v>
          </cell>
        </row>
        <row r="2287">
          <cell r="A2287" t="str">
            <v>42083</v>
          </cell>
          <cell r="B2287" t="str">
            <v>42</v>
          </cell>
          <cell r="C2287" t="str">
            <v>083</v>
          </cell>
          <cell r="D2287" t="str">
            <v>McKean</v>
          </cell>
          <cell r="E2287" t="str">
            <v>County</v>
          </cell>
          <cell r="F2287" t="str">
            <v>PA</v>
          </cell>
          <cell r="G2287">
            <v>43450</v>
          </cell>
          <cell r="H2287">
            <v>0.63537399309551212</v>
          </cell>
          <cell r="I2287">
            <v>2741.6655322157244</v>
          </cell>
          <cell r="J2287" t="str">
            <v>TONS</v>
          </cell>
        </row>
        <row r="2288">
          <cell r="A2288" t="str">
            <v>42085</v>
          </cell>
          <cell r="B2288" t="str">
            <v>42</v>
          </cell>
          <cell r="C2288" t="str">
            <v>085</v>
          </cell>
          <cell r="D2288" t="str">
            <v>Mercer</v>
          </cell>
          <cell r="E2288" t="str">
            <v>County</v>
          </cell>
          <cell r="F2288" t="str">
            <v>PA</v>
          </cell>
          <cell r="G2288">
            <v>116638</v>
          </cell>
          <cell r="H2288">
            <v>0.44488931566041939</v>
          </cell>
          <cell r="I2288">
            <v>5153.3222056799423</v>
          </cell>
          <cell r="J2288" t="str">
            <v>TONS</v>
          </cell>
        </row>
        <row r="2289">
          <cell r="A2289" t="str">
            <v>42087</v>
          </cell>
          <cell r="B2289" t="str">
            <v>42</v>
          </cell>
          <cell r="C2289" t="str">
            <v>087</v>
          </cell>
          <cell r="D2289" t="str">
            <v>Mifflin</v>
          </cell>
          <cell r="E2289" t="str">
            <v>County</v>
          </cell>
          <cell r="F2289" t="str">
            <v>PA</v>
          </cell>
          <cell r="G2289">
            <v>46682</v>
          </cell>
          <cell r="H2289">
            <v>0.50466989417762731</v>
          </cell>
          <cell r="I2289">
            <v>2339.6565462915287</v>
          </cell>
          <cell r="J2289" t="str">
            <v>TONS</v>
          </cell>
        </row>
        <row r="2290">
          <cell r="A2290" t="str">
            <v>42089</v>
          </cell>
          <cell r="B2290" t="str">
            <v>42</v>
          </cell>
          <cell r="C2290" t="str">
            <v>089</v>
          </cell>
          <cell r="D2290" t="str">
            <v>Monroe</v>
          </cell>
          <cell r="E2290" t="str">
            <v>County</v>
          </cell>
          <cell r="F2290" t="str">
            <v>PA</v>
          </cell>
          <cell r="G2290">
            <v>169842</v>
          </cell>
          <cell r="H2290">
            <v>0.38353881843124787</v>
          </cell>
          <cell r="I2290">
            <v>6469.1865988359659</v>
          </cell>
          <cell r="J2290" t="str">
            <v>TONS</v>
          </cell>
        </row>
        <row r="2291">
          <cell r="A2291" t="str">
            <v>42091</v>
          </cell>
          <cell r="B2291" t="str">
            <v>42</v>
          </cell>
          <cell r="C2291" t="str">
            <v>091</v>
          </cell>
          <cell r="D2291" t="str">
            <v>Montgomery</v>
          </cell>
          <cell r="E2291" t="str">
            <v>County</v>
          </cell>
          <cell r="F2291" t="str">
            <v>PA</v>
          </cell>
          <cell r="G2291">
            <v>799874</v>
          </cell>
          <cell r="H2291">
            <v>2.9337120596493949E-2</v>
          </cell>
          <cell r="I2291">
            <v>0</v>
          </cell>
          <cell r="J2291" t="str">
            <v>TONS</v>
          </cell>
        </row>
        <row r="2292">
          <cell r="A2292" t="str">
            <v>42093</v>
          </cell>
          <cell r="B2292" t="str">
            <v>42</v>
          </cell>
          <cell r="C2292" t="str">
            <v>093</v>
          </cell>
          <cell r="D2292" t="str">
            <v>Montour</v>
          </cell>
          <cell r="E2292" t="str">
            <v>County</v>
          </cell>
          <cell r="F2292" t="str">
            <v>PA</v>
          </cell>
          <cell r="G2292">
            <v>18267</v>
          </cell>
          <cell r="H2292">
            <v>0.53769091804894076</v>
          </cell>
          <cell r="I2292">
            <v>975.42792977950683</v>
          </cell>
          <cell r="J2292" t="str">
            <v>TONS</v>
          </cell>
        </row>
        <row r="2293">
          <cell r="A2293" t="str">
            <v>42095</v>
          </cell>
          <cell r="B2293" t="str">
            <v>42</v>
          </cell>
          <cell r="C2293" t="str">
            <v>095</v>
          </cell>
          <cell r="D2293" t="str">
            <v>Northampton</v>
          </cell>
          <cell r="E2293" t="str">
            <v>County</v>
          </cell>
          <cell r="F2293" t="str">
            <v>PA</v>
          </cell>
          <cell r="G2293">
            <v>297735</v>
          </cell>
          <cell r="H2293">
            <v>0.12768401430802559</v>
          </cell>
          <cell r="I2293">
            <v>0</v>
          </cell>
          <cell r="J2293" t="str">
            <v>TONS</v>
          </cell>
        </row>
        <row r="2294">
          <cell r="A2294" t="str">
            <v>42097</v>
          </cell>
          <cell r="B2294" t="str">
            <v>42</v>
          </cell>
          <cell r="C2294" t="str">
            <v>097</v>
          </cell>
          <cell r="D2294" t="str">
            <v>Northumberland</v>
          </cell>
          <cell r="E2294" t="str">
            <v>County</v>
          </cell>
          <cell r="F2294" t="str">
            <v>PA</v>
          </cell>
          <cell r="G2294">
            <v>94528</v>
          </cell>
          <cell r="H2294">
            <v>0.34860570412999325</v>
          </cell>
          <cell r="I2294">
            <v>3272.5795734090902</v>
          </cell>
          <cell r="J2294" t="str">
            <v>TONS</v>
          </cell>
        </row>
        <row r="2295">
          <cell r="A2295" t="str">
            <v>42099</v>
          </cell>
          <cell r="B2295" t="str">
            <v>42</v>
          </cell>
          <cell r="C2295" t="str">
            <v>099</v>
          </cell>
          <cell r="D2295" t="str">
            <v>Perry</v>
          </cell>
          <cell r="E2295" t="str">
            <v>County</v>
          </cell>
          <cell r="F2295" t="str">
            <v>PA</v>
          </cell>
          <cell r="G2295">
            <v>45969</v>
          </cell>
          <cell r="H2295">
            <v>0.88498770910831215</v>
          </cell>
          <cell r="I2295">
            <v>4040.1505843300642</v>
          </cell>
          <cell r="J2295" t="str">
            <v>TONS</v>
          </cell>
        </row>
        <row r="2296">
          <cell r="A2296" t="str">
            <v>42101</v>
          </cell>
          <cell r="B2296" t="str">
            <v>42</v>
          </cell>
          <cell r="C2296" t="str">
            <v>101</v>
          </cell>
          <cell r="D2296" t="str">
            <v>Philadelphia</v>
          </cell>
          <cell r="E2296" t="str">
            <v>County</v>
          </cell>
          <cell r="F2296" t="str">
            <v>PA</v>
          </cell>
          <cell r="G2296">
            <v>1526006</v>
          </cell>
          <cell r="H2296">
            <v>0</v>
          </cell>
          <cell r="I2296">
            <v>0</v>
          </cell>
          <cell r="J2296" t="str">
            <v>TONS</v>
          </cell>
        </row>
        <row r="2297">
          <cell r="A2297" t="str">
            <v>42103</v>
          </cell>
          <cell r="B2297" t="str">
            <v>42</v>
          </cell>
          <cell r="C2297" t="str">
            <v>103</v>
          </cell>
          <cell r="D2297" t="str">
            <v>Pike</v>
          </cell>
          <cell r="E2297" t="str">
            <v>County</v>
          </cell>
          <cell r="F2297" t="str">
            <v>PA</v>
          </cell>
          <cell r="G2297">
            <v>57369</v>
          </cell>
          <cell r="H2297">
            <v>0.70761212501525217</v>
          </cell>
          <cell r="I2297">
            <v>4031.5105690693413</v>
          </cell>
          <cell r="J2297" t="str">
            <v>TONS</v>
          </cell>
        </row>
        <row r="2298">
          <cell r="A2298" t="str">
            <v>42105</v>
          </cell>
          <cell r="B2298" t="str">
            <v>42</v>
          </cell>
          <cell r="C2298" t="str">
            <v>105</v>
          </cell>
          <cell r="D2298" t="str">
            <v>Potter</v>
          </cell>
          <cell r="E2298" t="str">
            <v>County</v>
          </cell>
          <cell r="F2298" t="str">
            <v>PA</v>
          </cell>
          <cell r="G2298">
            <v>17457</v>
          </cell>
          <cell r="H2298">
            <v>1</v>
          </cell>
          <cell r="I2298">
            <v>1733.6637517980907</v>
          </cell>
          <cell r="J2298" t="str">
            <v>TONS</v>
          </cell>
        </row>
        <row r="2299">
          <cell r="A2299" t="str">
            <v>42107</v>
          </cell>
          <cell r="B2299" t="str">
            <v>42</v>
          </cell>
          <cell r="C2299" t="str">
            <v>107</v>
          </cell>
          <cell r="D2299" t="str">
            <v>Schuylkill</v>
          </cell>
          <cell r="E2299" t="str">
            <v>County</v>
          </cell>
          <cell r="F2299" t="str">
            <v>PA</v>
          </cell>
          <cell r="G2299">
            <v>148289</v>
          </cell>
          <cell r="H2299">
            <v>0.3646123448131689</v>
          </cell>
          <cell r="I2299">
            <v>5369.5212082384824</v>
          </cell>
          <cell r="J2299" t="str">
            <v>TONS</v>
          </cell>
        </row>
        <row r="2300">
          <cell r="A2300" t="str">
            <v>42109</v>
          </cell>
          <cell r="B2300" t="str">
            <v>42</v>
          </cell>
          <cell r="C2300" t="str">
            <v>109</v>
          </cell>
          <cell r="D2300" t="str">
            <v>Snyder</v>
          </cell>
          <cell r="E2300" t="str">
            <v>County</v>
          </cell>
          <cell r="F2300" t="str">
            <v>PA</v>
          </cell>
          <cell r="G2300">
            <v>39702</v>
          </cell>
          <cell r="H2300">
            <v>0.66820311319329007</v>
          </cell>
          <cell r="I2300">
            <v>2634.608791398955</v>
          </cell>
          <cell r="J2300" t="str">
            <v>TONS</v>
          </cell>
        </row>
        <row r="2301">
          <cell r="A2301" t="str">
            <v>42111</v>
          </cell>
          <cell r="B2301" t="str">
            <v>42</v>
          </cell>
          <cell r="C2301" t="str">
            <v>111</v>
          </cell>
          <cell r="D2301" t="str">
            <v>Somerset</v>
          </cell>
          <cell r="E2301" t="str">
            <v>County</v>
          </cell>
          <cell r="F2301" t="str">
            <v>PA</v>
          </cell>
          <cell r="G2301">
            <v>77742</v>
          </cell>
          <cell r="H2301">
            <v>0.70802140413161485</v>
          </cell>
          <cell r="I2301">
            <v>5466.3489654707173</v>
          </cell>
          <cell r="J2301" t="str">
            <v>TONS</v>
          </cell>
        </row>
        <row r="2302">
          <cell r="A2302" t="str">
            <v>42113</v>
          </cell>
          <cell r="B2302" t="str">
            <v>42</v>
          </cell>
          <cell r="C2302" t="str">
            <v>113</v>
          </cell>
          <cell r="D2302" t="str">
            <v>Sullivan</v>
          </cell>
          <cell r="E2302" t="str">
            <v>County</v>
          </cell>
          <cell r="F2302" t="str">
            <v>PA</v>
          </cell>
          <cell r="G2302">
            <v>6428</v>
          </cell>
          <cell r="H2302">
            <v>1</v>
          </cell>
          <cell r="I2302">
            <v>638.36802409108839</v>
          </cell>
          <cell r="J2302" t="str">
            <v>TONS</v>
          </cell>
        </row>
        <row r="2303">
          <cell r="A2303" t="str">
            <v>42115</v>
          </cell>
          <cell r="B2303" t="str">
            <v>42</v>
          </cell>
          <cell r="C2303" t="str">
            <v>115</v>
          </cell>
          <cell r="D2303" t="str">
            <v>Susquehanna</v>
          </cell>
          <cell r="E2303" t="str">
            <v>County</v>
          </cell>
          <cell r="F2303" t="str">
            <v>PA</v>
          </cell>
          <cell r="G2303">
            <v>43356</v>
          </cell>
          <cell r="H2303">
            <v>0.84029892056462774</v>
          </cell>
          <cell r="I2303">
            <v>3618.080873317755</v>
          </cell>
          <cell r="J2303" t="str">
            <v>TONS</v>
          </cell>
        </row>
        <row r="2304">
          <cell r="A2304" t="str">
            <v>42117</v>
          </cell>
          <cell r="B2304" t="str">
            <v>42</v>
          </cell>
          <cell r="C2304" t="str">
            <v>117</v>
          </cell>
          <cell r="D2304" t="str">
            <v>Tioga</v>
          </cell>
          <cell r="E2304" t="str">
            <v>County</v>
          </cell>
          <cell r="F2304" t="str">
            <v>PA</v>
          </cell>
          <cell r="G2304">
            <v>41981</v>
          </cell>
          <cell r="H2304">
            <v>0.901098115814297</v>
          </cell>
          <cell r="I2304">
            <v>3756.8176700905069</v>
          </cell>
          <cell r="J2304" t="str">
            <v>TONS</v>
          </cell>
        </row>
        <row r="2305">
          <cell r="A2305" t="str">
            <v>42119</v>
          </cell>
          <cell r="B2305" t="str">
            <v>42</v>
          </cell>
          <cell r="C2305" t="str">
            <v>119</v>
          </cell>
          <cell r="D2305" t="str">
            <v>Union</v>
          </cell>
          <cell r="E2305" t="str">
            <v>County</v>
          </cell>
          <cell r="F2305" t="str">
            <v>PA</v>
          </cell>
          <cell r="G2305">
            <v>44947</v>
          </cell>
          <cell r="H2305">
            <v>0.4281487084788751</v>
          </cell>
          <cell r="I2305">
            <v>1911.1316514637374</v>
          </cell>
          <cell r="J2305" t="str">
            <v>TONS</v>
          </cell>
        </row>
        <row r="2306">
          <cell r="A2306" t="str">
            <v>42121</v>
          </cell>
          <cell r="B2306" t="str">
            <v>42</v>
          </cell>
          <cell r="C2306" t="str">
            <v>121</v>
          </cell>
          <cell r="D2306" t="str">
            <v>Venango</v>
          </cell>
          <cell r="E2306" t="str">
            <v>County</v>
          </cell>
          <cell r="F2306" t="str">
            <v>PA</v>
          </cell>
          <cell r="G2306">
            <v>54984</v>
          </cell>
          <cell r="H2306">
            <v>0.54755928997526548</v>
          </cell>
          <cell r="I2306">
            <v>2989.9418328111997</v>
          </cell>
          <cell r="J2306" t="str">
            <v>TONS</v>
          </cell>
        </row>
        <row r="2307">
          <cell r="A2307" t="str">
            <v>42123</v>
          </cell>
          <cell r="B2307" t="str">
            <v>42</v>
          </cell>
          <cell r="C2307" t="str">
            <v>123</v>
          </cell>
          <cell r="D2307" t="str">
            <v>Warren</v>
          </cell>
          <cell r="E2307" t="str">
            <v>County</v>
          </cell>
          <cell r="F2307" t="str">
            <v>PA</v>
          </cell>
          <cell r="G2307">
            <v>41815</v>
          </cell>
          <cell r="H2307">
            <v>0.55042448881980155</v>
          </cell>
          <cell r="I2307">
            <v>2285.7309338021919</v>
          </cell>
          <cell r="J2307" t="str">
            <v>TONS</v>
          </cell>
        </row>
        <row r="2308">
          <cell r="A2308" t="str">
            <v>42125</v>
          </cell>
          <cell r="B2308" t="str">
            <v>42</v>
          </cell>
          <cell r="C2308" t="str">
            <v>125</v>
          </cell>
          <cell r="D2308" t="str">
            <v>Washington</v>
          </cell>
          <cell r="E2308" t="str">
            <v>County</v>
          </cell>
          <cell r="F2308" t="str">
            <v>PA</v>
          </cell>
          <cell r="G2308">
            <v>207820</v>
          </cell>
          <cell r="H2308">
            <v>0.30824752189394666</v>
          </cell>
          <cell r="I2308">
            <v>6361.8319264584798</v>
          </cell>
          <cell r="J2308" t="str">
            <v>TONS</v>
          </cell>
        </row>
        <row r="2309">
          <cell r="A2309" t="str">
            <v>42127</v>
          </cell>
          <cell r="B2309" t="str">
            <v>42</v>
          </cell>
          <cell r="C2309" t="str">
            <v>127</v>
          </cell>
          <cell r="D2309" t="str">
            <v>Wayne</v>
          </cell>
          <cell r="E2309" t="str">
            <v>County</v>
          </cell>
          <cell r="F2309" t="str">
            <v>PA</v>
          </cell>
          <cell r="G2309">
            <v>52822</v>
          </cell>
          <cell r="H2309">
            <v>0.88093975994850626</v>
          </cell>
          <cell r="I2309">
            <v>4621.2164382437168</v>
          </cell>
          <cell r="J2309" t="str">
            <v>TONS</v>
          </cell>
        </row>
        <row r="2310">
          <cell r="A2310" t="str">
            <v>42129</v>
          </cell>
          <cell r="B2310" t="str">
            <v>42</v>
          </cell>
          <cell r="C2310" t="str">
            <v>129</v>
          </cell>
          <cell r="D2310" t="str">
            <v>Westmoreland</v>
          </cell>
          <cell r="E2310" t="str">
            <v>County</v>
          </cell>
          <cell r="F2310" t="str">
            <v>PA</v>
          </cell>
          <cell r="G2310">
            <v>365169</v>
          </cell>
          <cell r="H2310">
            <v>0.25363598772075396</v>
          </cell>
          <cell r="I2310">
            <v>9198.1403844611996</v>
          </cell>
          <cell r="J2310" t="str">
            <v>TONS</v>
          </cell>
        </row>
        <row r="2311">
          <cell r="A2311" t="str">
            <v>42131</v>
          </cell>
          <cell r="B2311" t="str">
            <v>42</v>
          </cell>
          <cell r="C2311" t="str">
            <v>131</v>
          </cell>
          <cell r="D2311" t="str">
            <v>Wyoming</v>
          </cell>
          <cell r="E2311" t="str">
            <v>County</v>
          </cell>
          <cell r="F2311" t="str">
            <v>PA</v>
          </cell>
          <cell r="G2311">
            <v>28276</v>
          </cell>
          <cell r="H2311">
            <v>0.83455934361295803</v>
          </cell>
          <cell r="I2311">
            <v>2343.5296565808185</v>
          </cell>
          <cell r="J2311" t="str">
            <v>TONS</v>
          </cell>
        </row>
        <row r="2312">
          <cell r="A2312" t="str">
            <v>42133</v>
          </cell>
          <cell r="B2312" t="str">
            <v>42</v>
          </cell>
          <cell r="C2312" t="str">
            <v>133</v>
          </cell>
          <cell r="D2312" t="str">
            <v>York</v>
          </cell>
          <cell r="E2312" t="str">
            <v>County</v>
          </cell>
          <cell r="F2312" t="str">
            <v>PA</v>
          </cell>
          <cell r="G2312">
            <v>434972</v>
          </cell>
          <cell r="H2312">
            <v>0.24720441775562566</v>
          </cell>
          <cell r="I2312">
            <v>10678.562309651907</v>
          </cell>
          <cell r="J2312" t="str">
            <v>TONS</v>
          </cell>
        </row>
        <row r="2313">
          <cell r="A2313" t="str">
            <v>44001</v>
          </cell>
          <cell r="B2313" t="str">
            <v>44</v>
          </cell>
          <cell r="C2313" t="str">
            <v>001</v>
          </cell>
          <cell r="D2313" t="str">
            <v>Bristol</v>
          </cell>
          <cell r="E2313" t="str">
            <v>County</v>
          </cell>
          <cell r="F2313" t="str">
            <v>RI</v>
          </cell>
          <cell r="G2313">
            <v>49875</v>
          </cell>
          <cell r="H2313">
            <v>1.1428571428571429E-2</v>
          </cell>
          <cell r="I2313">
            <v>0</v>
          </cell>
          <cell r="J2313" t="str">
            <v>TONS</v>
          </cell>
        </row>
        <row r="2314">
          <cell r="A2314" t="str">
            <v>44003</v>
          </cell>
          <cell r="B2314" t="str">
            <v>44</v>
          </cell>
          <cell r="C2314" t="str">
            <v>003</v>
          </cell>
          <cell r="D2314" t="str">
            <v>Kent</v>
          </cell>
          <cell r="E2314" t="str">
            <v>County</v>
          </cell>
          <cell r="F2314" t="str">
            <v>RI</v>
          </cell>
          <cell r="G2314">
            <v>166158</v>
          </cell>
          <cell r="H2314">
            <v>7.9863744147137067E-2</v>
          </cell>
          <cell r="I2314">
            <v>0</v>
          </cell>
          <cell r="J2314" t="str">
            <v>TONS</v>
          </cell>
        </row>
        <row r="2315">
          <cell r="A2315" t="str">
            <v>44005</v>
          </cell>
          <cell r="B2315" t="str">
            <v>44</v>
          </cell>
          <cell r="C2315" t="str">
            <v>005</v>
          </cell>
          <cell r="D2315" t="str">
            <v>Newport</v>
          </cell>
          <cell r="E2315" t="str">
            <v>County</v>
          </cell>
          <cell r="F2315" t="str">
            <v>RI</v>
          </cell>
          <cell r="G2315">
            <v>82888</v>
          </cell>
          <cell r="H2315">
            <v>0.12092220828105395</v>
          </cell>
          <cell r="I2315">
            <v>0</v>
          </cell>
          <cell r="J2315" t="str">
            <v>TONS</v>
          </cell>
        </row>
        <row r="2316">
          <cell r="A2316" t="str">
            <v>44007</v>
          </cell>
          <cell r="B2316" t="str">
            <v>44</v>
          </cell>
          <cell r="C2316" t="str">
            <v>007</v>
          </cell>
          <cell r="D2316" t="str">
            <v>Providence</v>
          </cell>
          <cell r="E2316" t="str">
            <v>County</v>
          </cell>
          <cell r="F2316" t="str">
            <v>RI</v>
          </cell>
          <cell r="G2316">
            <v>626667</v>
          </cell>
          <cell r="H2316">
            <v>5.5088268570069911E-2</v>
          </cell>
          <cell r="I2316">
            <v>0</v>
          </cell>
          <cell r="J2316" t="str">
            <v>TONS</v>
          </cell>
        </row>
        <row r="2317">
          <cell r="A2317" t="str">
            <v>44009</v>
          </cell>
          <cell r="B2317" t="str">
            <v>44</v>
          </cell>
          <cell r="C2317" t="str">
            <v>009</v>
          </cell>
          <cell r="D2317" t="str">
            <v>Washington</v>
          </cell>
          <cell r="E2317" t="str">
            <v>County</v>
          </cell>
          <cell r="F2317" t="str">
            <v>RI</v>
          </cell>
          <cell r="G2317">
            <v>126979</v>
          </cell>
          <cell r="H2317">
            <v>0.30823206986982099</v>
          </cell>
          <cell r="I2317">
            <v>3886.9144516025367</v>
          </cell>
          <cell r="J2317" t="str">
            <v>TONS</v>
          </cell>
        </row>
        <row r="2318">
          <cell r="A2318" t="str">
            <v>45001</v>
          </cell>
          <cell r="B2318" t="str">
            <v>45</v>
          </cell>
          <cell r="C2318" t="str">
            <v>001</v>
          </cell>
          <cell r="D2318" t="str">
            <v>Abbeville</v>
          </cell>
          <cell r="E2318" t="str">
            <v>County</v>
          </cell>
          <cell r="F2318" t="str">
            <v>SC</v>
          </cell>
          <cell r="G2318">
            <v>25417</v>
          </cell>
          <cell r="H2318">
            <v>0.785773301333753</v>
          </cell>
          <cell r="I2318">
            <v>1983.4297101971401</v>
          </cell>
          <cell r="J2318" t="str">
            <v>TONS</v>
          </cell>
        </row>
        <row r="2319">
          <cell r="A2319" t="str">
            <v>45003</v>
          </cell>
          <cell r="B2319" t="str">
            <v>45</v>
          </cell>
          <cell r="C2319" t="str">
            <v>003</v>
          </cell>
          <cell r="D2319" t="str">
            <v>Aiken</v>
          </cell>
          <cell r="E2319" t="str">
            <v>County</v>
          </cell>
          <cell r="F2319" t="str">
            <v>SC</v>
          </cell>
          <cell r="G2319">
            <v>160099</v>
          </cell>
          <cell r="H2319">
            <v>0.36998981879961773</v>
          </cell>
          <cell r="I2319">
            <v>5882.6586663092121</v>
          </cell>
          <cell r="J2319" t="str">
            <v>TONS</v>
          </cell>
        </row>
        <row r="2320">
          <cell r="A2320" t="str">
            <v>45005</v>
          </cell>
          <cell r="B2320" t="str">
            <v>45</v>
          </cell>
          <cell r="C2320" t="str">
            <v>005</v>
          </cell>
          <cell r="D2320" t="str">
            <v>Allendale</v>
          </cell>
          <cell r="E2320" t="str">
            <v>County</v>
          </cell>
          <cell r="F2320" t="str">
            <v>SC</v>
          </cell>
          <cell r="G2320">
            <v>10419</v>
          </cell>
          <cell r="H2320">
            <v>0.68259909780209238</v>
          </cell>
          <cell r="I2320">
            <v>706.2964199340106</v>
          </cell>
          <cell r="J2320" t="str">
            <v>TONS</v>
          </cell>
        </row>
        <row r="2321">
          <cell r="A2321" t="str">
            <v>45007</v>
          </cell>
          <cell r="B2321" t="str">
            <v>45</v>
          </cell>
          <cell r="C2321" t="str">
            <v>007</v>
          </cell>
          <cell r="D2321" t="str">
            <v>Anderson</v>
          </cell>
          <cell r="E2321" t="str">
            <v>County</v>
          </cell>
          <cell r="F2321" t="str">
            <v>SC</v>
          </cell>
          <cell r="G2321">
            <v>187126</v>
          </cell>
          <cell r="H2321">
            <v>0.3792578262774815</v>
          </cell>
          <cell r="I2321">
            <v>7047.9683107841402</v>
          </cell>
          <cell r="J2321" t="str">
            <v>TONS</v>
          </cell>
        </row>
        <row r="2322">
          <cell r="A2322" t="str">
            <v>45009</v>
          </cell>
          <cell r="B2322" t="str">
            <v>45</v>
          </cell>
          <cell r="C2322" t="str">
            <v>009</v>
          </cell>
          <cell r="D2322" t="str">
            <v>Bamberg</v>
          </cell>
          <cell r="E2322" t="str">
            <v>County</v>
          </cell>
          <cell r="F2322" t="str">
            <v>SC</v>
          </cell>
          <cell r="G2322">
            <v>15987</v>
          </cell>
          <cell r="H2322">
            <v>0.54506786764245951</v>
          </cell>
          <cell r="I2322">
            <v>865.39187335559166</v>
          </cell>
          <cell r="J2322" t="str">
            <v>TONS</v>
          </cell>
        </row>
        <row r="2323">
          <cell r="A2323" t="str">
            <v>45011</v>
          </cell>
          <cell r="B2323" t="str">
            <v>45</v>
          </cell>
          <cell r="C2323" t="str">
            <v>011</v>
          </cell>
          <cell r="D2323" t="str">
            <v>Barnwell</v>
          </cell>
          <cell r="E2323" t="str">
            <v>County</v>
          </cell>
          <cell r="F2323" t="str">
            <v>SC</v>
          </cell>
          <cell r="G2323">
            <v>22621</v>
          </cell>
          <cell r="H2323">
            <v>0.82542769992484855</v>
          </cell>
          <cell r="I2323">
            <v>1854.3260338874923</v>
          </cell>
          <cell r="J2323" t="str">
            <v>TONS</v>
          </cell>
        </row>
        <row r="2324">
          <cell r="A2324" t="str">
            <v>45013</v>
          </cell>
          <cell r="B2324" t="str">
            <v>45</v>
          </cell>
          <cell r="C2324" t="str">
            <v>013</v>
          </cell>
          <cell r="D2324" t="str">
            <v>Beaufort</v>
          </cell>
          <cell r="E2324" t="str">
            <v>County</v>
          </cell>
          <cell r="F2324" t="str">
            <v>SC</v>
          </cell>
          <cell r="G2324">
            <v>162233</v>
          </cell>
          <cell r="H2324">
            <v>0.196464344492181</v>
          </cell>
          <cell r="I2324">
            <v>0</v>
          </cell>
          <cell r="J2324" t="str">
            <v>TONS</v>
          </cell>
        </row>
        <row r="2325">
          <cell r="A2325" t="str">
            <v>45015</v>
          </cell>
          <cell r="B2325" t="str">
            <v>45</v>
          </cell>
          <cell r="C2325" t="str">
            <v>015</v>
          </cell>
          <cell r="D2325" t="str">
            <v>Berkeley</v>
          </cell>
          <cell r="E2325" t="str">
            <v>County</v>
          </cell>
          <cell r="F2325" t="str">
            <v>SC</v>
          </cell>
          <cell r="G2325">
            <v>177843</v>
          </cell>
          <cell r="H2325">
            <v>0.28953627637860357</v>
          </cell>
          <cell r="I2325">
            <v>5113.6973081049036</v>
          </cell>
          <cell r="J2325" t="str">
            <v>TONS</v>
          </cell>
        </row>
        <row r="2326">
          <cell r="A2326" t="str">
            <v>45017</v>
          </cell>
          <cell r="B2326" t="str">
            <v>45</v>
          </cell>
          <cell r="C2326" t="str">
            <v>017</v>
          </cell>
          <cell r="D2326" t="str">
            <v>Calhoun</v>
          </cell>
          <cell r="E2326" t="str">
            <v>County</v>
          </cell>
          <cell r="F2326" t="str">
            <v>SC</v>
          </cell>
          <cell r="G2326">
            <v>15175</v>
          </cell>
          <cell r="H2326">
            <v>1</v>
          </cell>
          <cell r="I2326">
            <v>1507.03714461454</v>
          </cell>
          <cell r="J2326" t="str">
            <v>TONS</v>
          </cell>
        </row>
        <row r="2327">
          <cell r="A2327" t="str">
            <v>45019</v>
          </cell>
          <cell r="B2327" t="str">
            <v>45</v>
          </cell>
          <cell r="C2327" t="str">
            <v>019</v>
          </cell>
          <cell r="D2327" t="str">
            <v>Charleston</v>
          </cell>
          <cell r="E2327" t="str">
            <v>County</v>
          </cell>
          <cell r="F2327" t="str">
            <v>SC</v>
          </cell>
          <cell r="G2327">
            <v>350209</v>
          </cell>
          <cell r="H2327">
            <v>0.1088093110114246</v>
          </cell>
          <cell r="I2327">
            <v>0</v>
          </cell>
          <cell r="J2327" t="str">
            <v>TONS</v>
          </cell>
        </row>
        <row r="2328">
          <cell r="A2328" t="str">
            <v>45021</v>
          </cell>
          <cell r="B2328" t="str">
            <v>45</v>
          </cell>
          <cell r="C2328" t="str">
            <v>021</v>
          </cell>
          <cell r="D2328" t="str">
            <v>Cherokee</v>
          </cell>
          <cell r="E2328" t="str">
            <v>County</v>
          </cell>
          <cell r="F2328" t="str">
            <v>SC</v>
          </cell>
          <cell r="G2328">
            <v>55342</v>
          </cell>
          <cell r="H2328">
            <v>0.61049474178743091</v>
          </cell>
          <cell r="I2328">
            <v>3355.3052367675036</v>
          </cell>
          <cell r="J2328" t="str">
            <v>TONS</v>
          </cell>
        </row>
        <row r="2329">
          <cell r="A2329" t="str">
            <v>45023</v>
          </cell>
          <cell r="B2329" t="str">
            <v>45</v>
          </cell>
          <cell r="C2329" t="str">
            <v>023</v>
          </cell>
          <cell r="D2329" t="str">
            <v>Chester</v>
          </cell>
          <cell r="E2329" t="str">
            <v>County</v>
          </cell>
          <cell r="F2329" t="str">
            <v>SC</v>
          </cell>
          <cell r="G2329">
            <v>33140</v>
          </cell>
          <cell r="H2329">
            <v>0.71783343391671695</v>
          </cell>
          <cell r="I2329">
            <v>2362.4979659463129</v>
          </cell>
          <cell r="J2329" t="str">
            <v>TONS</v>
          </cell>
        </row>
        <row r="2330">
          <cell r="A2330" t="str">
            <v>45025</v>
          </cell>
          <cell r="B2330" t="str">
            <v>45</v>
          </cell>
          <cell r="C2330" t="str">
            <v>025</v>
          </cell>
          <cell r="D2330" t="str">
            <v>Chesterfield</v>
          </cell>
          <cell r="E2330" t="str">
            <v>County</v>
          </cell>
          <cell r="F2330" t="str">
            <v>SC</v>
          </cell>
          <cell r="G2330">
            <v>46734</v>
          </cell>
          <cell r="H2330">
            <v>0.73766422732913939</v>
          </cell>
          <cell r="I2330">
            <v>3423.6308746913778</v>
          </cell>
          <cell r="J2330" t="str">
            <v>TONS</v>
          </cell>
        </row>
        <row r="2331">
          <cell r="A2331" t="str">
            <v>45027</v>
          </cell>
          <cell r="B2331" t="str">
            <v>45</v>
          </cell>
          <cell r="C2331" t="str">
            <v>027</v>
          </cell>
          <cell r="D2331" t="str">
            <v>Clarendon</v>
          </cell>
          <cell r="E2331" t="str">
            <v>County</v>
          </cell>
          <cell r="F2331" t="str">
            <v>SC</v>
          </cell>
          <cell r="G2331">
            <v>34971</v>
          </cell>
          <cell r="H2331">
            <v>0.85708158188213091</v>
          </cell>
          <cell r="I2331">
            <v>2976.6342230992827</v>
          </cell>
          <cell r="J2331" t="str">
            <v>TONS</v>
          </cell>
        </row>
        <row r="2332">
          <cell r="A2332" t="str">
            <v>45029</v>
          </cell>
          <cell r="B2332" t="str">
            <v>45</v>
          </cell>
          <cell r="C2332" t="str">
            <v>029</v>
          </cell>
          <cell r="D2332" t="str">
            <v>Colleton</v>
          </cell>
          <cell r="E2332" t="str">
            <v>County</v>
          </cell>
          <cell r="F2332" t="str">
            <v>SC</v>
          </cell>
          <cell r="G2332">
            <v>38892</v>
          </cell>
          <cell r="H2332">
            <v>0.75568240255065311</v>
          </cell>
          <cell r="I2332">
            <v>2918.7361898004174</v>
          </cell>
          <cell r="J2332" t="str">
            <v>TONS</v>
          </cell>
        </row>
        <row r="2333">
          <cell r="A2333" t="str">
            <v>45031</v>
          </cell>
          <cell r="B2333" t="str">
            <v>45</v>
          </cell>
          <cell r="C2333" t="str">
            <v>031</v>
          </cell>
          <cell r="D2333" t="str">
            <v>Darlington</v>
          </cell>
          <cell r="E2333" t="str">
            <v>County</v>
          </cell>
          <cell r="F2333" t="str">
            <v>SC</v>
          </cell>
          <cell r="G2333">
            <v>68681</v>
          </cell>
          <cell r="H2333">
            <v>0.57764156025683955</v>
          </cell>
          <cell r="I2333">
            <v>3939.9462694097301</v>
          </cell>
          <cell r="J2333" t="str">
            <v>TONS</v>
          </cell>
        </row>
        <row r="2334">
          <cell r="A2334" t="str">
            <v>45033</v>
          </cell>
          <cell r="B2334" t="str">
            <v>45</v>
          </cell>
          <cell r="C2334" t="str">
            <v>033</v>
          </cell>
          <cell r="D2334" t="str">
            <v>Dillon</v>
          </cell>
          <cell r="E2334" t="str">
            <v>County</v>
          </cell>
          <cell r="F2334" t="str">
            <v>SC</v>
          </cell>
          <cell r="G2334">
            <v>32062</v>
          </cell>
          <cell r="H2334">
            <v>0.69505957207909674</v>
          </cell>
          <cell r="I2334">
            <v>2213.1349435080747</v>
          </cell>
          <cell r="J2334" t="str">
            <v>TONS</v>
          </cell>
        </row>
        <row r="2335">
          <cell r="A2335" t="str">
            <v>45035</v>
          </cell>
          <cell r="B2335" t="str">
            <v>45</v>
          </cell>
          <cell r="C2335" t="str">
            <v>035</v>
          </cell>
          <cell r="D2335" t="str">
            <v>Dorchester</v>
          </cell>
          <cell r="E2335" t="str">
            <v>County</v>
          </cell>
          <cell r="F2335" t="str">
            <v>SC</v>
          </cell>
          <cell r="G2335">
            <v>136555</v>
          </cell>
          <cell r="H2335">
            <v>0.19482992200944674</v>
          </cell>
          <cell r="I2335">
            <v>0</v>
          </cell>
          <cell r="J2335" t="str">
            <v>TONS</v>
          </cell>
        </row>
        <row r="2336">
          <cell r="A2336" t="str">
            <v>45037</v>
          </cell>
          <cell r="B2336" t="str">
            <v>45</v>
          </cell>
          <cell r="C2336" t="str">
            <v>037</v>
          </cell>
          <cell r="D2336" t="str">
            <v>Edgefield</v>
          </cell>
          <cell r="E2336" t="str">
            <v>County</v>
          </cell>
          <cell r="F2336" t="str">
            <v>SC</v>
          </cell>
          <cell r="G2336">
            <v>26985</v>
          </cell>
          <cell r="H2336">
            <v>0.73311098758569571</v>
          </cell>
          <cell r="I2336">
            <v>1964.6600218721219</v>
          </cell>
          <cell r="J2336" t="str">
            <v>TONS</v>
          </cell>
        </row>
        <row r="2337">
          <cell r="A2337" t="str">
            <v>45039</v>
          </cell>
          <cell r="B2337" t="str">
            <v>45</v>
          </cell>
          <cell r="C2337" t="str">
            <v>039</v>
          </cell>
          <cell r="D2337" t="str">
            <v>Fairfield</v>
          </cell>
          <cell r="E2337" t="str">
            <v>County</v>
          </cell>
          <cell r="F2337" t="str">
            <v>SC</v>
          </cell>
          <cell r="G2337">
            <v>23956</v>
          </cell>
          <cell r="H2337">
            <v>0.78314409751210556</v>
          </cell>
          <cell r="I2337">
            <v>1863.1646701886916</v>
          </cell>
          <cell r="J2337" t="str">
            <v>TONS</v>
          </cell>
        </row>
        <row r="2338">
          <cell r="A2338" t="str">
            <v>45041</v>
          </cell>
          <cell r="B2338" t="str">
            <v>45</v>
          </cell>
          <cell r="C2338" t="str">
            <v>041</v>
          </cell>
          <cell r="D2338" t="str">
            <v>Florence</v>
          </cell>
          <cell r="E2338" t="str">
            <v>County</v>
          </cell>
          <cell r="F2338" t="str">
            <v>SC</v>
          </cell>
          <cell r="G2338">
            <v>136885</v>
          </cell>
          <cell r="H2338">
            <v>0.38518464404427072</v>
          </cell>
          <cell r="I2338">
            <v>5236.24649007883</v>
          </cell>
          <cell r="J2338" t="str">
            <v>TONS</v>
          </cell>
        </row>
        <row r="2339">
          <cell r="A2339" t="str">
            <v>45043</v>
          </cell>
          <cell r="B2339" t="str">
            <v>45</v>
          </cell>
          <cell r="C2339" t="str">
            <v>043</v>
          </cell>
          <cell r="D2339" t="str">
            <v>Georgetown</v>
          </cell>
          <cell r="E2339" t="str">
            <v>County</v>
          </cell>
          <cell r="F2339" t="str">
            <v>SC</v>
          </cell>
          <cell r="G2339">
            <v>60158</v>
          </cell>
          <cell r="H2339">
            <v>0.41517337677449384</v>
          </cell>
          <cell r="I2339">
            <v>2480.3795534690453</v>
          </cell>
          <cell r="J2339" t="str">
            <v>TONS</v>
          </cell>
        </row>
        <row r="2340">
          <cell r="A2340" t="str">
            <v>45045</v>
          </cell>
          <cell r="B2340" t="str">
            <v>45</v>
          </cell>
          <cell r="C2340" t="str">
            <v>045</v>
          </cell>
          <cell r="D2340" t="str">
            <v>Greenville</v>
          </cell>
          <cell r="E2340" t="str">
            <v>County</v>
          </cell>
          <cell r="F2340" t="str">
            <v>SC</v>
          </cell>
          <cell r="G2340">
            <v>451225</v>
          </cell>
          <cell r="H2340">
            <v>0.12605684525458474</v>
          </cell>
          <cell r="I2340">
            <v>0</v>
          </cell>
          <cell r="J2340" t="str">
            <v>TONS</v>
          </cell>
        </row>
        <row r="2341">
          <cell r="A2341" t="str">
            <v>45047</v>
          </cell>
          <cell r="B2341" t="str">
            <v>45</v>
          </cell>
          <cell r="C2341" t="str">
            <v>047</v>
          </cell>
          <cell r="D2341" t="str">
            <v>Greenwood</v>
          </cell>
          <cell r="E2341" t="str">
            <v>County</v>
          </cell>
          <cell r="F2341" t="str">
            <v>SC</v>
          </cell>
          <cell r="G2341">
            <v>69661</v>
          </cell>
          <cell r="H2341">
            <v>0.39752515754870016</v>
          </cell>
          <cell r="I2341">
            <v>2750.1069264359708</v>
          </cell>
          <cell r="J2341" t="str">
            <v>TONS</v>
          </cell>
        </row>
        <row r="2342">
          <cell r="A2342" t="str">
            <v>45049</v>
          </cell>
          <cell r="B2342" t="str">
            <v>45</v>
          </cell>
          <cell r="C2342" t="str">
            <v>049</v>
          </cell>
          <cell r="D2342" t="str">
            <v>Hampton</v>
          </cell>
          <cell r="E2342" t="str">
            <v>County</v>
          </cell>
          <cell r="F2342" t="str">
            <v>SC</v>
          </cell>
          <cell r="G2342">
            <v>21090</v>
          </cell>
          <cell r="H2342">
            <v>0.78473210052157416</v>
          </cell>
          <cell r="I2342">
            <v>1643.5891099420521</v>
          </cell>
          <cell r="J2342" t="str">
            <v>TONS</v>
          </cell>
        </row>
        <row r="2343">
          <cell r="A2343" t="str">
            <v>45051</v>
          </cell>
          <cell r="B2343" t="str">
            <v>45</v>
          </cell>
          <cell r="C2343" t="str">
            <v>051</v>
          </cell>
          <cell r="D2343" t="str">
            <v>Horry</v>
          </cell>
          <cell r="E2343" t="str">
            <v>County</v>
          </cell>
          <cell r="F2343" t="str">
            <v>SC</v>
          </cell>
          <cell r="G2343">
            <v>269291</v>
          </cell>
          <cell r="H2343">
            <v>0.30375690238440944</v>
          </cell>
          <cell r="I2343">
            <v>8123.5012449637425</v>
          </cell>
          <cell r="J2343" t="str">
            <v>TONS</v>
          </cell>
        </row>
        <row r="2344">
          <cell r="A2344" t="str">
            <v>45053</v>
          </cell>
          <cell r="B2344" t="str">
            <v>45</v>
          </cell>
          <cell r="C2344" t="str">
            <v>053</v>
          </cell>
          <cell r="D2344" t="str">
            <v>Jasper</v>
          </cell>
          <cell r="E2344" t="str">
            <v>County</v>
          </cell>
          <cell r="F2344" t="str">
            <v>SC</v>
          </cell>
          <cell r="G2344">
            <v>24777</v>
          </cell>
          <cell r="H2344">
            <v>0.66670702667796744</v>
          </cell>
          <cell r="I2344">
            <v>1640.5104838146683</v>
          </cell>
          <cell r="J2344" t="str">
            <v>TONS</v>
          </cell>
        </row>
        <row r="2345">
          <cell r="A2345" t="str">
            <v>45055</v>
          </cell>
          <cell r="B2345" t="str">
            <v>45</v>
          </cell>
          <cell r="C2345" t="str">
            <v>055</v>
          </cell>
          <cell r="D2345" t="str">
            <v>Kershaw</v>
          </cell>
          <cell r="E2345" t="str">
            <v>County</v>
          </cell>
          <cell r="F2345" t="str">
            <v>SC</v>
          </cell>
          <cell r="G2345">
            <v>61697</v>
          </cell>
          <cell r="H2345">
            <v>0.57680276188469459</v>
          </cell>
          <cell r="I2345">
            <v>3534.1634837164843</v>
          </cell>
          <cell r="J2345" t="str">
            <v>TONS</v>
          </cell>
        </row>
        <row r="2346">
          <cell r="A2346" t="str">
            <v>45057</v>
          </cell>
          <cell r="B2346" t="str">
            <v>45</v>
          </cell>
          <cell r="C2346" t="str">
            <v>057</v>
          </cell>
          <cell r="D2346" t="str">
            <v>Lancaster</v>
          </cell>
          <cell r="E2346" t="str">
            <v>County</v>
          </cell>
          <cell r="F2346" t="str">
            <v>SC</v>
          </cell>
          <cell r="G2346">
            <v>76652</v>
          </cell>
          <cell r="H2346">
            <v>0.49954339090956529</v>
          </cell>
          <cell r="I2346">
            <v>3802.6991304405515</v>
          </cell>
          <cell r="J2346" t="str">
            <v>TONS</v>
          </cell>
        </row>
        <row r="2347">
          <cell r="A2347" t="str">
            <v>45059</v>
          </cell>
          <cell r="B2347" t="str">
            <v>45</v>
          </cell>
          <cell r="C2347" t="str">
            <v>059</v>
          </cell>
          <cell r="D2347" t="str">
            <v>Laurens</v>
          </cell>
          <cell r="E2347" t="str">
            <v>County</v>
          </cell>
          <cell r="F2347" t="str">
            <v>SC</v>
          </cell>
          <cell r="G2347">
            <v>66537</v>
          </cell>
          <cell r="H2347">
            <v>0.64194358026361276</v>
          </cell>
          <cell r="I2347">
            <v>4241.8502509338286</v>
          </cell>
          <cell r="J2347" t="str">
            <v>TONS</v>
          </cell>
        </row>
        <row r="2348">
          <cell r="A2348" t="str">
            <v>45061</v>
          </cell>
          <cell r="B2348" t="str">
            <v>45</v>
          </cell>
          <cell r="C2348" t="str">
            <v>061</v>
          </cell>
          <cell r="D2348" t="str">
            <v>Lee</v>
          </cell>
          <cell r="E2348" t="str">
            <v>County</v>
          </cell>
          <cell r="F2348" t="str">
            <v>SC</v>
          </cell>
          <cell r="G2348">
            <v>19220</v>
          </cell>
          <cell r="H2348">
            <v>0.71951092611862644</v>
          </cell>
          <cell r="I2348">
            <v>1373.365184373936</v>
          </cell>
          <cell r="J2348" t="str">
            <v>TONS</v>
          </cell>
        </row>
        <row r="2349">
          <cell r="A2349" t="str">
            <v>45063</v>
          </cell>
          <cell r="B2349" t="str">
            <v>45</v>
          </cell>
          <cell r="C2349" t="str">
            <v>063</v>
          </cell>
          <cell r="D2349" t="str">
            <v>Lexington</v>
          </cell>
          <cell r="E2349" t="str">
            <v>County</v>
          </cell>
          <cell r="F2349" t="str">
            <v>SC</v>
          </cell>
          <cell r="G2349">
            <v>262391</v>
          </cell>
          <cell r="H2349">
            <v>0.2527601937566456</v>
          </cell>
          <cell r="I2349">
            <v>6586.472323237268</v>
          </cell>
          <cell r="J2349" t="str">
            <v>TONS</v>
          </cell>
        </row>
        <row r="2350">
          <cell r="A2350" t="str">
            <v>45065</v>
          </cell>
          <cell r="B2350" t="str">
            <v>45</v>
          </cell>
          <cell r="C2350" t="str">
            <v>065</v>
          </cell>
          <cell r="D2350" t="str">
            <v>McCormick</v>
          </cell>
          <cell r="E2350" t="str">
            <v>County</v>
          </cell>
          <cell r="F2350" t="str">
            <v>SC</v>
          </cell>
          <cell r="G2350">
            <v>10233</v>
          </cell>
          <cell r="H2350">
            <v>1</v>
          </cell>
          <cell r="I2350">
            <v>1016.2445535974031</v>
          </cell>
          <cell r="J2350" t="str">
            <v>TONS</v>
          </cell>
        </row>
        <row r="2351">
          <cell r="A2351" t="str">
            <v>45067</v>
          </cell>
          <cell r="B2351" t="str">
            <v>45</v>
          </cell>
          <cell r="C2351" t="str">
            <v>067</v>
          </cell>
          <cell r="D2351" t="str">
            <v>Marion</v>
          </cell>
          <cell r="E2351" t="str">
            <v>County</v>
          </cell>
          <cell r="F2351" t="str">
            <v>SC</v>
          </cell>
          <cell r="G2351">
            <v>33062</v>
          </cell>
          <cell r="H2351">
            <v>0.60752525558042469</v>
          </cell>
          <cell r="I2351">
            <v>1994.7511095042939</v>
          </cell>
          <cell r="J2351" t="str">
            <v>TONS</v>
          </cell>
        </row>
        <row r="2352">
          <cell r="A2352" t="str">
            <v>45069</v>
          </cell>
          <cell r="B2352" t="str">
            <v>45</v>
          </cell>
          <cell r="C2352" t="str">
            <v>069</v>
          </cell>
          <cell r="D2352" t="str">
            <v>Marlboro</v>
          </cell>
          <cell r="E2352" t="str">
            <v>County</v>
          </cell>
          <cell r="F2352" t="str">
            <v>SC</v>
          </cell>
          <cell r="G2352">
            <v>28933</v>
          </cell>
          <cell r="H2352">
            <v>0.55047869215083123</v>
          </cell>
          <cell r="I2352">
            <v>1581.7186558336596</v>
          </cell>
          <cell r="J2352" t="str">
            <v>TONS</v>
          </cell>
        </row>
        <row r="2353">
          <cell r="A2353" t="str">
            <v>45071</v>
          </cell>
          <cell r="B2353" t="str">
            <v>45</v>
          </cell>
          <cell r="C2353" t="str">
            <v>071</v>
          </cell>
          <cell r="D2353" t="str">
            <v>Newberry</v>
          </cell>
          <cell r="E2353" t="str">
            <v>County</v>
          </cell>
          <cell r="F2353" t="str">
            <v>SC</v>
          </cell>
          <cell r="G2353">
            <v>37508</v>
          </cell>
          <cell r="H2353">
            <v>0.67849525434573954</v>
          </cell>
          <cell r="I2353">
            <v>2527.3534295417089</v>
          </cell>
          <cell r="J2353" t="str">
            <v>TONS</v>
          </cell>
        </row>
        <row r="2354">
          <cell r="A2354" t="str">
            <v>45073</v>
          </cell>
          <cell r="B2354" t="str">
            <v>45</v>
          </cell>
          <cell r="C2354" t="str">
            <v>073</v>
          </cell>
          <cell r="D2354" t="str">
            <v>Oconee</v>
          </cell>
          <cell r="E2354" t="str">
            <v>County</v>
          </cell>
          <cell r="F2354" t="str">
            <v>SC</v>
          </cell>
          <cell r="G2354">
            <v>74273</v>
          </cell>
          <cell r="H2354">
            <v>0.649213038385416</v>
          </cell>
          <cell r="I2354">
            <v>4788.653975365306</v>
          </cell>
          <cell r="J2354" t="str">
            <v>TONS</v>
          </cell>
        </row>
        <row r="2355">
          <cell r="A2355" t="str">
            <v>45075</v>
          </cell>
          <cell r="B2355" t="str">
            <v>45</v>
          </cell>
          <cell r="C2355" t="str">
            <v>075</v>
          </cell>
          <cell r="D2355" t="str">
            <v>Orangeburg</v>
          </cell>
          <cell r="E2355" t="str">
            <v>County</v>
          </cell>
          <cell r="F2355" t="str">
            <v>SC</v>
          </cell>
          <cell r="G2355">
            <v>92501</v>
          </cell>
          <cell r="H2355">
            <v>0.63777688889849837</v>
          </cell>
          <cell r="I2355">
            <v>5858.8241414520462</v>
          </cell>
          <cell r="J2355" t="str">
            <v>TONS</v>
          </cell>
        </row>
        <row r="2356">
          <cell r="A2356" t="str">
            <v>45077</v>
          </cell>
          <cell r="B2356" t="str">
            <v>45</v>
          </cell>
          <cell r="C2356" t="str">
            <v>077</v>
          </cell>
          <cell r="D2356" t="str">
            <v>Pickens</v>
          </cell>
          <cell r="E2356" t="str">
            <v>County</v>
          </cell>
          <cell r="F2356" t="str">
            <v>SC</v>
          </cell>
          <cell r="G2356">
            <v>119224</v>
          </cell>
          <cell r="H2356">
            <v>0.35792290142924243</v>
          </cell>
          <cell r="I2356">
            <v>4237.877830124301</v>
          </cell>
          <cell r="J2356" t="str">
            <v>TONS</v>
          </cell>
        </row>
        <row r="2357">
          <cell r="A2357" t="str">
            <v>45079</v>
          </cell>
          <cell r="B2357" t="str">
            <v>45</v>
          </cell>
          <cell r="C2357" t="str">
            <v>079</v>
          </cell>
          <cell r="D2357" t="str">
            <v>Richland</v>
          </cell>
          <cell r="E2357" t="str">
            <v>County</v>
          </cell>
          <cell r="F2357" t="str">
            <v>SC</v>
          </cell>
          <cell r="G2357">
            <v>384504</v>
          </cell>
          <cell r="H2357">
            <v>9.0703867840126504E-2</v>
          </cell>
          <cell r="I2357">
            <v>0</v>
          </cell>
          <cell r="J2357" t="str">
            <v>TONS</v>
          </cell>
        </row>
        <row r="2358">
          <cell r="A2358" t="str">
            <v>45081</v>
          </cell>
          <cell r="B2358" t="str">
            <v>45</v>
          </cell>
          <cell r="C2358" t="str">
            <v>081</v>
          </cell>
          <cell r="D2358" t="str">
            <v>Saluda</v>
          </cell>
          <cell r="E2358" t="str">
            <v>County</v>
          </cell>
          <cell r="F2358" t="str">
            <v>SC</v>
          </cell>
          <cell r="G2358">
            <v>19875</v>
          </cell>
          <cell r="H2358">
            <v>0.80528301886792453</v>
          </cell>
          <cell r="I2358">
            <v>1589.4648764122383</v>
          </cell>
          <cell r="J2358" t="str">
            <v>TONS</v>
          </cell>
        </row>
        <row r="2359">
          <cell r="A2359" t="str">
            <v>45083</v>
          </cell>
          <cell r="B2359" t="str">
            <v>45</v>
          </cell>
          <cell r="C2359" t="str">
            <v>083</v>
          </cell>
          <cell r="D2359" t="str">
            <v>Spartanburg</v>
          </cell>
          <cell r="E2359" t="str">
            <v>County</v>
          </cell>
          <cell r="F2359" t="str">
            <v>SC</v>
          </cell>
          <cell r="G2359">
            <v>284307</v>
          </cell>
          <cell r="H2359">
            <v>0.27432317881726442</v>
          </cell>
          <cell r="I2359">
            <v>7745.42609441695</v>
          </cell>
          <cell r="J2359" t="str">
            <v>TONS</v>
          </cell>
        </row>
        <row r="2360">
          <cell r="A2360" t="str">
            <v>45085</v>
          </cell>
          <cell r="B2360" t="str">
            <v>45</v>
          </cell>
          <cell r="C2360" t="str">
            <v>085</v>
          </cell>
          <cell r="D2360" t="str">
            <v>Sumter</v>
          </cell>
          <cell r="E2360" t="str">
            <v>County</v>
          </cell>
          <cell r="F2360" t="str">
            <v>SC</v>
          </cell>
          <cell r="G2360">
            <v>107456</v>
          </cell>
          <cell r="H2360">
            <v>0.3196564175104229</v>
          </cell>
          <cell r="I2360">
            <v>3411.2170596616043</v>
          </cell>
          <cell r="J2360" t="str">
            <v>TONS</v>
          </cell>
        </row>
        <row r="2361">
          <cell r="A2361" t="str">
            <v>45087</v>
          </cell>
          <cell r="B2361" t="str">
            <v>45</v>
          </cell>
          <cell r="C2361" t="str">
            <v>087</v>
          </cell>
          <cell r="D2361" t="str">
            <v>Union</v>
          </cell>
          <cell r="E2361" t="str">
            <v>County</v>
          </cell>
          <cell r="F2361" t="str">
            <v>SC</v>
          </cell>
          <cell r="G2361">
            <v>28961</v>
          </cell>
          <cell r="H2361">
            <v>0.65356859224474295</v>
          </cell>
          <cell r="I2361">
            <v>1879.749527068469</v>
          </cell>
          <cell r="J2361" t="str">
            <v>TONS</v>
          </cell>
        </row>
        <row r="2362">
          <cell r="A2362" t="str">
            <v>45089</v>
          </cell>
          <cell r="B2362" t="str">
            <v>45</v>
          </cell>
          <cell r="C2362" t="str">
            <v>089</v>
          </cell>
          <cell r="D2362" t="str">
            <v>Williamsburg</v>
          </cell>
          <cell r="E2362" t="str">
            <v>County</v>
          </cell>
          <cell r="F2362" t="str">
            <v>SC</v>
          </cell>
          <cell r="G2362">
            <v>34423</v>
          </cell>
          <cell r="H2362">
            <v>0.81936495947476973</v>
          </cell>
          <cell r="I2362">
            <v>2801.0532233181621</v>
          </cell>
          <cell r="J2362" t="str">
            <v>TONS</v>
          </cell>
        </row>
        <row r="2363">
          <cell r="A2363" t="str">
            <v>45091</v>
          </cell>
          <cell r="B2363" t="str">
            <v>45</v>
          </cell>
          <cell r="C2363" t="str">
            <v>091</v>
          </cell>
          <cell r="D2363" t="str">
            <v>York</v>
          </cell>
          <cell r="E2363" t="str">
            <v>County</v>
          </cell>
          <cell r="F2363" t="str">
            <v>SC</v>
          </cell>
          <cell r="G2363">
            <v>226073</v>
          </cell>
          <cell r="H2363">
            <v>0.22954974720554866</v>
          </cell>
          <cell r="I2363">
            <v>5153.7194477608946</v>
          </cell>
          <cell r="J2363" t="str">
            <v>TONS</v>
          </cell>
        </row>
        <row r="2364">
          <cell r="A2364" t="str">
            <v>46003</v>
          </cell>
          <cell r="B2364" t="str">
            <v>46</v>
          </cell>
          <cell r="C2364" t="str">
            <v>003</v>
          </cell>
          <cell r="D2364" t="str">
            <v>Aurora</v>
          </cell>
          <cell r="E2364" t="str">
            <v>County</v>
          </cell>
          <cell r="F2364" t="str">
            <v>SD</v>
          </cell>
          <cell r="G2364">
            <v>2710</v>
          </cell>
          <cell r="H2364">
            <v>1</v>
          </cell>
          <cell r="I2364">
            <v>269.13150984549617</v>
          </cell>
          <cell r="J2364" t="str">
            <v>TONS</v>
          </cell>
        </row>
        <row r="2365">
          <cell r="A2365" t="str">
            <v>46005</v>
          </cell>
          <cell r="B2365" t="str">
            <v>46</v>
          </cell>
          <cell r="C2365" t="str">
            <v>005</v>
          </cell>
          <cell r="D2365" t="str">
            <v>Beadle</v>
          </cell>
          <cell r="E2365" t="str">
            <v>County</v>
          </cell>
          <cell r="F2365" t="str">
            <v>SD</v>
          </cell>
          <cell r="G2365">
            <v>17398</v>
          </cell>
          <cell r="H2365">
            <v>0.27365214392458903</v>
          </cell>
          <cell r="I2365">
            <v>472.81738685402479</v>
          </cell>
          <cell r="J2365" t="str">
            <v>TONS</v>
          </cell>
        </row>
        <row r="2366">
          <cell r="A2366" t="str">
            <v>46007</v>
          </cell>
          <cell r="B2366" t="str">
            <v>46</v>
          </cell>
          <cell r="C2366" t="str">
            <v>007</v>
          </cell>
          <cell r="D2366" t="str">
            <v>Bennett</v>
          </cell>
          <cell r="E2366" t="str">
            <v>County</v>
          </cell>
          <cell r="F2366" t="str">
            <v>SD</v>
          </cell>
          <cell r="G2366">
            <v>3431</v>
          </cell>
          <cell r="H2366">
            <v>1</v>
          </cell>
          <cell r="I2366">
            <v>340.73439493723151</v>
          </cell>
          <cell r="J2366" t="str">
            <v>TONS</v>
          </cell>
        </row>
        <row r="2367">
          <cell r="A2367" t="str">
            <v>46009</v>
          </cell>
          <cell r="B2367" t="str">
            <v>46</v>
          </cell>
          <cell r="C2367" t="str">
            <v>009</v>
          </cell>
          <cell r="D2367" t="str">
            <v>Bon Homme</v>
          </cell>
          <cell r="E2367" t="str">
            <v>County</v>
          </cell>
          <cell r="F2367" t="str">
            <v>SD</v>
          </cell>
          <cell r="G2367">
            <v>7070</v>
          </cell>
          <cell r="H2367">
            <v>1</v>
          </cell>
          <cell r="I2367">
            <v>702.12537808400657</v>
          </cell>
          <cell r="J2367" t="str">
            <v>TONS</v>
          </cell>
        </row>
        <row r="2368">
          <cell r="A2368" t="str">
            <v>46011</v>
          </cell>
          <cell r="B2368" t="str">
            <v>46</v>
          </cell>
          <cell r="C2368" t="str">
            <v>011</v>
          </cell>
          <cell r="D2368" t="str">
            <v>Brookings</v>
          </cell>
          <cell r="E2368" t="str">
            <v>County</v>
          </cell>
          <cell r="F2368" t="str">
            <v>SD</v>
          </cell>
          <cell r="G2368">
            <v>31965</v>
          </cell>
          <cell r="H2368">
            <v>0.29666823087752231</v>
          </cell>
          <cell r="I2368">
            <v>941.76166341876024</v>
          </cell>
          <cell r="J2368" t="str">
            <v>TONS</v>
          </cell>
        </row>
        <row r="2369">
          <cell r="A2369" t="str">
            <v>46013</v>
          </cell>
          <cell r="B2369" t="str">
            <v>46</v>
          </cell>
          <cell r="C2369" t="str">
            <v>013</v>
          </cell>
          <cell r="D2369" t="str">
            <v>Brown</v>
          </cell>
          <cell r="E2369" t="str">
            <v>County</v>
          </cell>
          <cell r="F2369" t="str">
            <v>SD</v>
          </cell>
          <cell r="G2369">
            <v>36531</v>
          </cell>
          <cell r="H2369">
            <v>0.28890531329555719</v>
          </cell>
          <cell r="I2369">
            <v>1048.1232305938622</v>
          </cell>
          <cell r="J2369" t="str">
            <v>TONS</v>
          </cell>
        </row>
        <row r="2370">
          <cell r="A2370" t="str">
            <v>46015</v>
          </cell>
          <cell r="B2370" t="str">
            <v>46</v>
          </cell>
          <cell r="C2370" t="str">
            <v>015</v>
          </cell>
          <cell r="D2370" t="str">
            <v>Brule</v>
          </cell>
          <cell r="E2370" t="str">
            <v>County</v>
          </cell>
          <cell r="F2370" t="str">
            <v>SD</v>
          </cell>
          <cell r="G2370">
            <v>5255</v>
          </cell>
          <cell r="H2370">
            <v>1</v>
          </cell>
          <cell r="I2370">
            <v>521.8767838516909</v>
          </cell>
          <cell r="J2370" t="str">
            <v>TONS</v>
          </cell>
        </row>
        <row r="2371">
          <cell r="A2371" t="str">
            <v>46017</v>
          </cell>
          <cell r="B2371" t="str">
            <v>46</v>
          </cell>
          <cell r="C2371" t="str">
            <v>017</v>
          </cell>
          <cell r="D2371" t="str">
            <v>Buffalo</v>
          </cell>
          <cell r="E2371" t="str">
            <v>County</v>
          </cell>
          <cell r="F2371" t="str">
            <v>SD</v>
          </cell>
          <cell r="G2371">
            <v>1912</v>
          </cell>
          <cell r="H2371">
            <v>1</v>
          </cell>
          <cell r="I2371">
            <v>189.88171469542016</v>
          </cell>
          <cell r="J2371" t="str">
            <v>TONS</v>
          </cell>
        </row>
        <row r="2372">
          <cell r="A2372" t="str">
            <v>46019</v>
          </cell>
          <cell r="B2372" t="str">
            <v>46</v>
          </cell>
          <cell r="C2372" t="str">
            <v>019</v>
          </cell>
          <cell r="D2372" t="str">
            <v>Butte</v>
          </cell>
          <cell r="E2372" t="str">
            <v>County</v>
          </cell>
          <cell r="F2372" t="str">
            <v>SD</v>
          </cell>
          <cell r="G2372">
            <v>10110</v>
          </cell>
          <cell r="H2372">
            <v>0.48170128585558852</v>
          </cell>
          <cell r="I2372">
            <v>483.64223355998752</v>
          </cell>
          <cell r="J2372" t="str">
            <v>TONS</v>
          </cell>
        </row>
        <row r="2373">
          <cell r="A2373" t="str">
            <v>46021</v>
          </cell>
          <cell r="B2373" t="str">
            <v>46</v>
          </cell>
          <cell r="C2373" t="str">
            <v>021</v>
          </cell>
          <cell r="D2373" t="str">
            <v>Campbell</v>
          </cell>
          <cell r="E2373" t="str">
            <v>County</v>
          </cell>
          <cell r="F2373" t="str">
            <v>SD</v>
          </cell>
          <cell r="G2373">
            <v>1466</v>
          </cell>
          <cell r="H2373">
            <v>1</v>
          </cell>
          <cell r="I2373">
            <v>145.58922266918722</v>
          </cell>
          <cell r="J2373" t="str">
            <v>TONS</v>
          </cell>
        </row>
        <row r="2374">
          <cell r="A2374" t="str">
            <v>46023</v>
          </cell>
          <cell r="B2374" t="str">
            <v>46</v>
          </cell>
          <cell r="C2374" t="str">
            <v>023</v>
          </cell>
          <cell r="D2374" t="str">
            <v>Charles Mix</v>
          </cell>
          <cell r="E2374" t="str">
            <v>County</v>
          </cell>
          <cell r="F2374" t="str">
            <v>SD</v>
          </cell>
          <cell r="G2374">
            <v>9129</v>
          </cell>
          <cell r="H2374">
            <v>1</v>
          </cell>
          <cell r="I2374">
            <v>906.60573925444078</v>
          </cell>
          <cell r="J2374" t="str">
            <v>TONS</v>
          </cell>
        </row>
        <row r="2375">
          <cell r="A2375" t="str">
            <v>46025</v>
          </cell>
          <cell r="B2375" t="str">
            <v>46</v>
          </cell>
          <cell r="C2375" t="str">
            <v>025</v>
          </cell>
          <cell r="D2375" t="str">
            <v>Clark</v>
          </cell>
          <cell r="E2375" t="str">
            <v>County</v>
          </cell>
          <cell r="F2375" t="str">
            <v>SD</v>
          </cell>
          <cell r="G2375">
            <v>3691</v>
          </cell>
          <cell r="H2375">
            <v>1</v>
          </cell>
          <cell r="I2375">
            <v>366.555130199161</v>
          </cell>
          <cell r="J2375" t="str">
            <v>TONS</v>
          </cell>
        </row>
        <row r="2376">
          <cell r="A2376" t="str">
            <v>46027</v>
          </cell>
          <cell r="B2376" t="str">
            <v>46</v>
          </cell>
          <cell r="C2376" t="str">
            <v>027</v>
          </cell>
          <cell r="D2376" t="str">
            <v>Clay</v>
          </cell>
          <cell r="E2376" t="str">
            <v>County</v>
          </cell>
          <cell r="F2376" t="str">
            <v>SD</v>
          </cell>
          <cell r="G2376">
            <v>13864</v>
          </cell>
          <cell r="H2376">
            <v>0.24321984997114829</v>
          </cell>
          <cell r="I2376">
            <v>334.87507424317823</v>
          </cell>
          <cell r="J2376" t="str">
            <v>TONS</v>
          </cell>
        </row>
        <row r="2377">
          <cell r="A2377" t="str">
            <v>46029</v>
          </cell>
          <cell r="B2377" t="str">
            <v>46</v>
          </cell>
          <cell r="C2377" t="str">
            <v>029</v>
          </cell>
          <cell r="D2377" t="str">
            <v>Codington</v>
          </cell>
          <cell r="E2377" t="str">
            <v>County</v>
          </cell>
          <cell r="F2377" t="str">
            <v>SD</v>
          </cell>
          <cell r="G2377">
            <v>27227</v>
          </cell>
          <cell r="H2377">
            <v>0.22462996290446982</v>
          </cell>
          <cell r="I2377">
            <v>607.38314177677296</v>
          </cell>
          <cell r="J2377" t="str">
            <v>TONS</v>
          </cell>
        </row>
        <row r="2378">
          <cell r="A2378" t="str">
            <v>46031</v>
          </cell>
          <cell r="B2378" t="str">
            <v>46</v>
          </cell>
          <cell r="C2378" t="str">
            <v>031</v>
          </cell>
          <cell r="D2378" t="str">
            <v>Corson</v>
          </cell>
          <cell r="E2378" t="str">
            <v>County</v>
          </cell>
          <cell r="F2378" t="str">
            <v>SD</v>
          </cell>
          <cell r="G2378">
            <v>4050</v>
          </cell>
          <cell r="H2378">
            <v>1</v>
          </cell>
          <cell r="I2378">
            <v>402.2076069646713</v>
          </cell>
          <cell r="J2378" t="str">
            <v>TONS</v>
          </cell>
        </row>
        <row r="2379">
          <cell r="A2379" t="str">
            <v>46033</v>
          </cell>
          <cell r="B2379" t="str">
            <v>46</v>
          </cell>
          <cell r="C2379" t="str">
            <v>033</v>
          </cell>
          <cell r="D2379" t="str">
            <v>Custer</v>
          </cell>
          <cell r="E2379" t="str">
            <v>County</v>
          </cell>
          <cell r="F2379" t="str">
            <v>SD</v>
          </cell>
          <cell r="G2379">
            <v>8216</v>
          </cell>
          <cell r="H2379">
            <v>1</v>
          </cell>
          <cell r="I2379">
            <v>815.93523427697289</v>
          </cell>
          <cell r="J2379" t="str">
            <v>TONS</v>
          </cell>
        </row>
        <row r="2380">
          <cell r="A2380" t="str">
            <v>46035</v>
          </cell>
          <cell r="B2380" t="str">
            <v>46</v>
          </cell>
          <cell r="C2380" t="str">
            <v>035</v>
          </cell>
          <cell r="D2380" t="str">
            <v>Davison</v>
          </cell>
          <cell r="E2380" t="str">
            <v>County</v>
          </cell>
          <cell r="F2380" t="str">
            <v>SD</v>
          </cell>
          <cell r="G2380">
            <v>19504</v>
          </cell>
          <cell r="H2380">
            <v>0.23323420836751435</v>
          </cell>
          <cell r="I2380">
            <v>451.76355656352837</v>
          </cell>
          <cell r="J2380" t="str">
            <v>TONS</v>
          </cell>
        </row>
        <row r="2381">
          <cell r="A2381" t="str">
            <v>46037</v>
          </cell>
          <cell r="B2381" t="str">
            <v>46</v>
          </cell>
          <cell r="C2381" t="str">
            <v>037</v>
          </cell>
          <cell r="D2381" t="str">
            <v>Day</v>
          </cell>
          <cell r="E2381" t="str">
            <v>County</v>
          </cell>
          <cell r="F2381" t="str">
            <v>SD</v>
          </cell>
          <cell r="G2381">
            <v>5710</v>
          </cell>
          <cell r="H2381">
            <v>1</v>
          </cell>
          <cell r="I2381">
            <v>567.06307056006756</v>
          </cell>
          <cell r="J2381" t="str">
            <v>TONS</v>
          </cell>
        </row>
        <row r="2382">
          <cell r="A2382" t="str">
            <v>46039</v>
          </cell>
          <cell r="B2382" t="str">
            <v>46</v>
          </cell>
          <cell r="C2382" t="str">
            <v>039</v>
          </cell>
          <cell r="D2382" t="str">
            <v>Deuel</v>
          </cell>
          <cell r="E2382" t="str">
            <v>County</v>
          </cell>
          <cell r="F2382" t="str">
            <v>SD</v>
          </cell>
          <cell r="G2382">
            <v>4364</v>
          </cell>
          <cell r="H2382">
            <v>1</v>
          </cell>
          <cell r="I2382">
            <v>433.39111031946311</v>
          </cell>
          <cell r="J2382" t="str">
            <v>TONS</v>
          </cell>
        </row>
        <row r="2383">
          <cell r="A2383" t="str">
            <v>46041</v>
          </cell>
          <cell r="B2383" t="str">
            <v>46</v>
          </cell>
          <cell r="C2383" t="str">
            <v>041</v>
          </cell>
          <cell r="D2383" t="str">
            <v>Dewey</v>
          </cell>
          <cell r="E2383" t="str">
            <v>County</v>
          </cell>
          <cell r="F2383" t="str">
            <v>SD</v>
          </cell>
          <cell r="G2383">
            <v>5301</v>
          </cell>
          <cell r="H2383">
            <v>0.64082248632333527</v>
          </cell>
          <cell r="I2383">
            <v>337.35783724913307</v>
          </cell>
          <cell r="J2383" t="str">
            <v>TONS</v>
          </cell>
        </row>
        <row r="2384">
          <cell r="A2384" t="str">
            <v>46043</v>
          </cell>
          <cell r="B2384" t="str">
            <v>46</v>
          </cell>
          <cell r="C2384" t="str">
            <v>043</v>
          </cell>
          <cell r="D2384" t="str">
            <v>Douglas</v>
          </cell>
          <cell r="E2384" t="str">
            <v>County</v>
          </cell>
          <cell r="F2384" t="str">
            <v>SD</v>
          </cell>
          <cell r="G2384">
            <v>3002</v>
          </cell>
          <cell r="H2384">
            <v>1</v>
          </cell>
          <cell r="I2384">
            <v>298.13018175504777</v>
          </cell>
          <cell r="J2384" t="str">
            <v>TONS</v>
          </cell>
        </row>
        <row r="2385">
          <cell r="A2385" t="str">
            <v>46045</v>
          </cell>
          <cell r="B2385" t="str">
            <v>46</v>
          </cell>
          <cell r="C2385" t="str">
            <v>045</v>
          </cell>
          <cell r="D2385" t="str">
            <v>Edmunds</v>
          </cell>
          <cell r="E2385" t="str">
            <v>County</v>
          </cell>
          <cell r="F2385" t="str">
            <v>SD</v>
          </cell>
          <cell r="G2385">
            <v>4071</v>
          </cell>
          <cell r="H2385">
            <v>1</v>
          </cell>
          <cell r="I2385">
            <v>404.29312788967343</v>
          </cell>
          <cell r="J2385" t="str">
            <v>TONS</v>
          </cell>
        </row>
        <row r="2386">
          <cell r="A2386" t="str">
            <v>46047</v>
          </cell>
          <cell r="B2386" t="str">
            <v>46</v>
          </cell>
          <cell r="C2386" t="str">
            <v>047</v>
          </cell>
          <cell r="D2386" t="str">
            <v>Fall River</v>
          </cell>
          <cell r="E2386" t="str">
            <v>County</v>
          </cell>
          <cell r="F2386" t="str">
            <v>SD</v>
          </cell>
          <cell r="G2386">
            <v>7094</v>
          </cell>
          <cell r="H2386">
            <v>0.49957710741471667</v>
          </cell>
          <cell r="I2386">
            <v>351.95648372414695</v>
          </cell>
          <cell r="J2386" t="str">
            <v>TONS</v>
          </cell>
        </row>
        <row r="2387">
          <cell r="A2387" t="str">
            <v>46049</v>
          </cell>
          <cell r="B2387" t="str">
            <v>46</v>
          </cell>
          <cell r="C2387" t="str">
            <v>049</v>
          </cell>
          <cell r="D2387" t="str">
            <v>Faulk</v>
          </cell>
          <cell r="E2387" t="str">
            <v>County</v>
          </cell>
          <cell r="F2387" t="str">
            <v>SD</v>
          </cell>
          <cell r="G2387">
            <v>2364</v>
          </cell>
          <cell r="H2387">
            <v>1</v>
          </cell>
          <cell r="I2387">
            <v>234.77006984308227</v>
          </cell>
          <cell r="J2387" t="str">
            <v>TONS</v>
          </cell>
        </row>
        <row r="2388">
          <cell r="A2388" t="str">
            <v>46051</v>
          </cell>
          <cell r="B2388" t="str">
            <v>46</v>
          </cell>
          <cell r="C2388" t="str">
            <v>051</v>
          </cell>
          <cell r="D2388" t="str">
            <v>Grant</v>
          </cell>
          <cell r="E2388" t="str">
            <v>County</v>
          </cell>
          <cell r="F2388" t="str">
            <v>SD</v>
          </cell>
          <cell r="G2388">
            <v>7356</v>
          </cell>
          <cell r="H2388">
            <v>0.55369766177270252</v>
          </cell>
          <cell r="I2388">
            <v>404.4917489301497</v>
          </cell>
          <cell r="J2388" t="str">
            <v>TONS</v>
          </cell>
        </row>
        <row r="2389">
          <cell r="A2389" t="str">
            <v>46053</v>
          </cell>
          <cell r="B2389" t="str">
            <v>46</v>
          </cell>
          <cell r="C2389" t="str">
            <v>053</v>
          </cell>
          <cell r="D2389" t="str">
            <v>Gregory</v>
          </cell>
          <cell r="E2389" t="str">
            <v>County</v>
          </cell>
          <cell r="F2389" t="str">
            <v>SD</v>
          </cell>
          <cell r="G2389">
            <v>4271</v>
          </cell>
          <cell r="H2389">
            <v>1</v>
          </cell>
          <cell r="I2389">
            <v>424.1552319373115</v>
          </cell>
          <cell r="J2389" t="str">
            <v>TONS</v>
          </cell>
        </row>
        <row r="2390">
          <cell r="A2390" t="str">
            <v>46055</v>
          </cell>
          <cell r="B2390" t="str">
            <v>46</v>
          </cell>
          <cell r="C2390" t="str">
            <v>055</v>
          </cell>
          <cell r="D2390" t="str">
            <v>Haakon</v>
          </cell>
          <cell r="E2390" t="str">
            <v>County</v>
          </cell>
          <cell r="F2390" t="str">
            <v>SD</v>
          </cell>
          <cell r="G2390">
            <v>1937</v>
          </cell>
          <cell r="H2390">
            <v>1</v>
          </cell>
          <cell r="I2390">
            <v>192.36447770137491</v>
          </cell>
          <cell r="J2390" t="str">
            <v>TONS</v>
          </cell>
        </row>
        <row r="2391">
          <cell r="A2391" t="str">
            <v>46057</v>
          </cell>
          <cell r="B2391" t="str">
            <v>46</v>
          </cell>
          <cell r="C2391" t="str">
            <v>057</v>
          </cell>
          <cell r="D2391" t="str">
            <v>Hamlin</v>
          </cell>
          <cell r="E2391" t="str">
            <v>County</v>
          </cell>
          <cell r="F2391" t="str">
            <v>SD</v>
          </cell>
          <cell r="G2391">
            <v>5903</v>
          </cell>
          <cell r="H2391">
            <v>1</v>
          </cell>
          <cell r="I2391">
            <v>586.23000096603835</v>
          </cell>
          <cell r="J2391" t="str">
            <v>TONS</v>
          </cell>
        </row>
        <row r="2392">
          <cell r="A2392" t="str">
            <v>46059</v>
          </cell>
          <cell r="B2392" t="str">
            <v>46</v>
          </cell>
          <cell r="C2392" t="str">
            <v>059</v>
          </cell>
          <cell r="D2392" t="str">
            <v>Hand</v>
          </cell>
          <cell r="E2392" t="str">
            <v>County</v>
          </cell>
          <cell r="F2392" t="str">
            <v>SD</v>
          </cell>
          <cell r="G2392">
            <v>3431</v>
          </cell>
          <cell r="H2392">
            <v>1</v>
          </cell>
          <cell r="I2392">
            <v>340.73439493723151</v>
          </cell>
          <cell r="J2392" t="str">
            <v>TONS</v>
          </cell>
        </row>
        <row r="2393">
          <cell r="A2393" t="str">
            <v>46061</v>
          </cell>
          <cell r="B2393" t="str">
            <v>46</v>
          </cell>
          <cell r="C2393" t="str">
            <v>061</v>
          </cell>
          <cell r="D2393" t="str">
            <v>Hanson</v>
          </cell>
          <cell r="E2393" t="str">
            <v>County</v>
          </cell>
          <cell r="F2393" t="str">
            <v>SD</v>
          </cell>
          <cell r="G2393">
            <v>3331</v>
          </cell>
          <cell r="H2393">
            <v>1</v>
          </cell>
          <cell r="I2393">
            <v>330.80334291341245</v>
          </cell>
          <cell r="J2393" t="str">
            <v>TONS</v>
          </cell>
        </row>
        <row r="2394">
          <cell r="A2394" t="str">
            <v>46063</v>
          </cell>
          <cell r="B2394" t="str">
            <v>46</v>
          </cell>
          <cell r="C2394" t="str">
            <v>063</v>
          </cell>
          <cell r="D2394" t="str">
            <v>Harding</v>
          </cell>
          <cell r="E2394" t="str">
            <v>County</v>
          </cell>
          <cell r="F2394" t="str">
            <v>SD</v>
          </cell>
          <cell r="G2394">
            <v>1255</v>
          </cell>
          <cell r="H2394">
            <v>1</v>
          </cell>
          <cell r="I2394">
            <v>124.63470289892904</v>
          </cell>
          <cell r="J2394" t="str">
            <v>TONS</v>
          </cell>
        </row>
        <row r="2395">
          <cell r="A2395" t="str">
            <v>46065</v>
          </cell>
          <cell r="B2395" t="str">
            <v>46</v>
          </cell>
          <cell r="C2395" t="str">
            <v>065</v>
          </cell>
          <cell r="D2395" t="str">
            <v>Hughes</v>
          </cell>
          <cell r="E2395" t="str">
            <v>County</v>
          </cell>
          <cell r="F2395" t="str">
            <v>SD</v>
          </cell>
          <cell r="G2395">
            <v>17022</v>
          </cell>
          <cell r="H2395">
            <v>0.25273175890024674</v>
          </cell>
          <cell r="I2395">
            <v>427.23385806469537</v>
          </cell>
          <cell r="J2395" t="str">
            <v>TONS</v>
          </cell>
        </row>
        <row r="2396">
          <cell r="A2396" t="str">
            <v>46067</v>
          </cell>
          <cell r="B2396" t="str">
            <v>46</v>
          </cell>
          <cell r="C2396" t="str">
            <v>067</v>
          </cell>
          <cell r="D2396" t="str">
            <v>Hutchinson</v>
          </cell>
          <cell r="E2396" t="str">
            <v>County</v>
          </cell>
          <cell r="F2396" t="str">
            <v>SD</v>
          </cell>
          <cell r="G2396">
            <v>7343</v>
          </cell>
          <cell r="H2396">
            <v>1</v>
          </cell>
          <cell r="I2396">
            <v>729.23715010903265</v>
          </cell>
          <cell r="J2396" t="str">
            <v>TONS</v>
          </cell>
        </row>
        <row r="2397">
          <cell r="A2397" t="str">
            <v>46069</v>
          </cell>
          <cell r="B2397" t="str">
            <v>46</v>
          </cell>
          <cell r="C2397" t="str">
            <v>069</v>
          </cell>
          <cell r="D2397" t="str">
            <v>Hyde</v>
          </cell>
          <cell r="E2397" t="str">
            <v>County</v>
          </cell>
          <cell r="F2397" t="str">
            <v>SD</v>
          </cell>
          <cell r="G2397">
            <v>1420</v>
          </cell>
          <cell r="H2397">
            <v>1</v>
          </cell>
          <cell r="I2397">
            <v>141.02093873823046</v>
          </cell>
          <cell r="J2397" t="str">
            <v>TONS</v>
          </cell>
        </row>
        <row r="2398">
          <cell r="A2398" t="str">
            <v>46071</v>
          </cell>
          <cell r="B2398" t="str">
            <v>46</v>
          </cell>
          <cell r="C2398" t="str">
            <v>071</v>
          </cell>
          <cell r="D2398" t="str">
            <v>Jackson</v>
          </cell>
          <cell r="E2398" t="str">
            <v>County</v>
          </cell>
          <cell r="F2398" t="str">
            <v>SD</v>
          </cell>
          <cell r="G2398">
            <v>3031</v>
          </cell>
          <cell r="H2398">
            <v>1</v>
          </cell>
          <cell r="I2398">
            <v>301.01018684195532</v>
          </cell>
          <cell r="J2398" t="str">
            <v>TONS</v>
          </cell>
        </row>
        <row r="2399">
          <cell r="A2399" t="str">
            <v>46073</v>
          </cell>
          <cell r="B2399" t="str">
            <v>46</v>
          </cell>
          <cell r="C2399" t="str">
            <v>073</v>
          </cell>
          <cell r="D2399" t="str">
            <v>Jerauld</v>
          </cell>
          <cell r="E2399" t="str">
            <v>County</v>
          </cell>
          <cell r="F2399" t="str">
            <v>SD</v>
          </cell>
          <cell r="G2399">
            <v>2071</v>
          </cell>
          <cell r="H2399">
            <v>1</v>
          </cell>
          <cell r="I2399">
            <v>205.67208741329247</v>
          </cell>
          <cell r="J2399" t="str">
            <v>TONS</v>
          </cell>
        </row>
        <row r="2400">
          <cell r="A2400" t="str">
            <v>46075</v>
          </cell>
          <cell r="B2400" t="str">
            <v>46</v>
          </cell>
          <cell r="C2400" t="str">
            <v>075</v>
          </cell>
          <cell r="D2400" t="str">
            <v>Jones</v>
          </cell>
          <cell r="E2400" t="str">
            <v>County</v>
          </cell>
          <cell r="F2400" t="str">
            <v>SD</v>
          </cell>
          <cell r="G2400">
            <v>1006</v>
          </cell>
          <cell r="H2400">
            <v>1</v>
          </cell>
          <cell r="I2400">
            <v>99.90638335961961</v>
          </cell>
          <cell r="J2400" t="str">
            <v>TONS</v>
          </cell>
        </row>
        <row r="2401">
          <cell r="A2401" t="str">
            <v>46077</v>
          </cell>
          <cell r="B2401" t="str">
            <v>46</v>
          </cell>
          <cell r="C2401" t="str">
            <v>077</v>
          </cell>
          <cell r="D2401" t="str">
            <v>Kingsbury</v>
          </cell>
          <cell r="E2401" t="str">
            <v>County</v>
          </cell>
          <cell r="F2401" t="str">
            <v>SD</v>
          </cell>
          <cell r="G2401">
            <v>5148</v>
          </cell>
          <cell r="H2401">
            <v>1</v>
          </cell>
          <cell r="I2401">
            <v>511.2505581862045</v>
          </cell>
          <cell r="J2401" t="str">
            <v>TONS</v>
          </cell>
        </row>
        <row r="2402">
          <cell r="A2402" t="str">
            <v>46079</v>
          </cell>
          <cell r="B2402" t="str">
            <v>46</v>
          </cell>
          <cell r="C2402" t="str">
            <v>079</v>
          </cell>
          <cell r="D2402" t="str">
            <v>Lake</v>
          </cell>
          <cell r="E2402" t="str">
            <v>County</v>
          </cell>
          <cell r="F2402" t="str">
            <v>SD</v>
          </cell>
          <cell r="G2402">
            <v>11200</v>
          </cell>
          <cell r="H2402">
            <v>0.44874999999999998</v>
          </cell>
          <cell r="I2402">
            <v>499.13467471714534</v>
          </cell>
          <cell r="J2402" t="str">
            <v>TONS</v>
          </cell>
        </row>
        <row r="2403">
          <cell r="A2403" t="str">
            <v>46081</v>
          </cell>
          <cell r="B2403" t="str">
            <v>46</v>
          </cell>
          <cell r="C2403" t="str">
            <v>081</v>
          </cell>
          <cell r="D2403" t="str">
            <v>Lawrence</v>
          </cell>
          <cell r="E2403" t="str">
            <v>County</v>
          </cell>
          <cell r="F2403" t="str">
            <v>SD</v>
          </cell>
          <cell r="G2403">
            <v>24097</v>
          </cell>
          <cell r="H2403">
            <v>0.36884259451383988</v>
          </cell>
          <cell r="I2403">
            <v>882.67190387703681</v>
          </cell>
          <cell r="J2403" t="str">
            <v>TONS</v>
          </cell>
        </row>
        <row r="2404">
          <cell r="A2404" t="str">
            <v>46083</v>
          </cell>
          <cell r="B2404" t="str">
            <v>46</v>
          </cell>
          <cell r="C2404" t="str">
            <v>083</v>
          </cell>
          <cell r="D2404" t="str">
            <v>Lincoln</v>
          </cell>
          <cell r="E2404" t="str">
            <v>County</v>
          </cell>
          <cell r="F2404" t="str">
            <v>SD</v>
          </cell>
          <cell r="G2404">
            <v>44828</v>
          </cell>
          <cell r="H2404">
            <v>0.29265191398233248</v>
          </cell>
          <cell r="I2404">
            <v>1302.8547150048207</v>
          </cell>
          <cell r="J2404" t="str">
            <v>TONS</v>
          </cell>
        </row>
        <row r="2405">
          <cell r="A2405" t="str">
            <v>46085</v>
          </cell>
          <cell r="B2405" t="str">
            <v>46</v>
          </cell>
          <cell r="C2405" t="str">
            <v>085</v>
          </cell>
          <cell r="D2405" t="str">
            <v>Lyman</v>
          </cell>
          <cell r="E2405" t="str">
            <v>County</v>
          </cell>
          <cell r="F2405" t="str">
            <v>SD</v>
          </cell>
          <cell r="G2405">
            <v>3755</v>
          </cell>
          <cell r="H2405">
            <v>1</v>
          </cell>
          <cell r="I2405">
            <v>372.91100349440518</v>
          </cell>
          <cell r="J2405" t="str">
            <v>TONS</v>
          </cell>
        </row>
        <row r="2406">
          <cell r="A2406" t="str">
            <v>46087</v>
          </cell>
          <cell r="B2406" t="str">
            <v>46</v>
          </cell>
          <cell r="C2406" t="str">
            <v>087</v>
          </cell>
          <cell r="D2406" t="str">
            <v>McCook</v>
          </cell>
          <cell r="E2406" t="str">
            <v>County</v>
          </cell>
          <cell r="F2406" t="str">
            <v>SD</v>
          </cell>
          <cell r="G2406">
            <v>5618</v>
          </cell>
          <cell r="H2406">
            <v>1</v>
          </cell>
          <cell r="I2406">
            <v>557.92650269815408</v>
          </cell>
          <cell r="J2406" t="str">
            <v>TONS</v>
          </cell>
        </row>
        <row r="2407">
          <cell r="A2407" t="str">
            <v>46089</v>
          </cell>
          <cell r="B2407" t="str">
            <v>46</v>
          </cell>
          <cell r="C2407" t="str">
            <v>089</v>
          </cell>
          <cell r="D2407" t="str">
            <v>McPherson</v>
          </cell>
          <cell r="E2407" t="str">
            <v>County</v>
          </cell>
          <cell r="F2407" t="str">
            <v>SD</v>
          </cell>
          <cell r="G2407">
            <v>2459</v>
          </cell>
          <cell r="H2407">
            <v>1</v>
          </cell>
          <cell r="I2407">
            <v>244.20456926571038</v>
          </cell>
          <cell r="J2407" t="str">
            <v>TONS</v>
          </cell>
        </row>
        <row r="2408">
          <cell r="A2408" t="str">
            <v>46091</v>
          </cell>
          <cell r="B2408" t="str">
            <v>46</v>
          </cell>
          <cell r="C2408" t="str">
            <v>091</v>
          </cell>
          <cell r="D2408" t="str">
            <v>Marshall</v>
          </cell>
          <cell r="E2408" t="str">
            <v>County</v>
          </cell>
          <cell r="F2408" t="str">
            <v>SD</v>
          </cell>
          <cell r="G2408">
            <v>4656</v>
          </cell>
          <cell r="H2408">
            <v>1</v>
          </cell>
          <cell r="I2408">
            <v>462.38978222901477</v>
          </cell>
          <cell r="J2408" t="str">
            <v>TONS</v>
          </cell>
        </row>
        <row r="2409">
          <cell r="A2409" t="str">
            <v>46093</v>
          </cell>
          <cell r="B2409" t="str">
            <v>46</v>
          </cell>
          <cell r="C2409" t="str">
            <v>093</v>
          </cell>
          <cell r="D2409" t="str">
            <v>Meade</v>
          </cell>
          <cell r="E2409" t="str">
            <v>County</v>
          </cell>
          <cell r="F2409" t="str">
            <v>SD</v>
          </cell>
          <cell r="G2409">
            <v>25434</v>
          </cell>
          <cell r="H2409">
            <v>0.3799638279468428</v>
          </cell>
          <cell r="I2409">
            <v>959.7368675818725</v>
          </cell>
          <cell r="J2409" t="str">
            <v>TONS</v>
          </cell>
        </row>
        <row r="2410">
          <cell r="A2410" t="str">
            <v>46095</v>
          </cell>
          <cell r="B2410" t="str">
            <v>46</v>
          </cell>
          <cell r="C2410" t="str">
            <v>095</v>
          </cell>
          <cell r="D2410" t="str">
            <v>Mellette</v>
          </cell>
          <cell r="E2410" t="str">
            <v>County</v>
          </cell>
          <cell r="F2410" t="str">
            <v>SD</v>
          </cell>
          <cell r="G2410">
            <v>2048</v>
          </cell>
          <cell r="H2410">
            <v>1</v>
          </cell>
          <cell r="I2410">
            <v>203.38794544781408</v>
          </cell>
          <cell r="J2410" t="str">
            <v>TONS</v>
          </cell>
        </row>
        <row r="2411">
          <cell r="A2411" t="str">
            <v>46097</v>
          </cell>
          <cell r="B2411" t="str">
            <v>46</v>
          </cell>
          <cell r="C2411" t="str">
            <v>097</v>
          </cell>
          <cell r="D2411" t="str">
            <v>Miner</v>
          </cell>
          <cell r="E2411" t="str">
            <v>County</v>
          </cell>
          <cell r="F2411" t="str">
            <v>SD</v>
          </cell>
          <cell r="G2411">
            <v>2389</v>
          </cell>
          <cell r="H2411">
            <v>1</v>
          </cell>
          <cell r="I2411">
            <v>237.25283284903702</v>
          </cell>
          <cell r="J2411" t="str">
            <v>TONS</v>
          </cell>
        </row>
        <row r="2412">
          <cell r="A2412" t="str">
            <v>46099</v>
          </cell>
          <cell r="B2412" t="str">
            <v>46</v>
          </cell>
          <cell r="C2412" t="str">
            <v>099</v>
          </cell>
          <cell r="D2412" t="str">
            <v>Minnehaha</v>
          </cell>
          <cell r="E2412" t="str">
            <v>County</v>
          </cell>
          <cell r="F2412" t="str">
            <v>SD</v>
          </cell>
          <cell r="G2412">
            <v>169468</v>
          </cell>
          <cell r="H2412">
            <v>0.13636202704935446</v>
          </cell>
          <cell r="I2412">
            <v>0</v>
          </cell>
          <cell r="J2412" t="str">
            <v>TONS</v>
          </cell>
        </row>
        <row r="2413">
          <cell r="A2413" t="str">
            <v>46101</v>
          </cell>
          <cell r="B2413" t="str">
            <v>46</v>
          </cell>
          <cell r="C2413" t="str">
            <v>101</v>
          </cell>
          <cell r="D2413" t="str">
            <v>Moody</v>
          </cell>
          <cell r="E2413" t="str">
            <v>County</v>
          </cell>
          <cell r="F2413" t="str">
            <v>SD</v>
          </cell>
          <cell r="G2413">
            <v>6486</v>
          </cell>
          <cell r="H2413">
            <v>1</v>
          </cell>
          <cell r="I2413">
            <v>644.12803426490325</v>
          </cell>
          <cell r="J2413" t="str">
            <v>TONS</v>
          </cell>
        </row>
        <row r="2414">
          <cell r="A2414" t="str">
            <v>46103</v>
          </cell>
          <cell r="B2414" t="str">
            <v>46</v>
          </cell>
          <cell r="C2414" t="str">
            <v>103</v>
          </cell>
          <cell r="D2414" t="str">
            <v>Pennington</v>
          </cell>
          <cell r="E2414" t="str">
            <v>County</v>
          </cell>
          <cell r="F2414" t="str">
            <v>SD</v>
          </cell>
          <cell r="G2414">
            <v>100948</v>
          </cell>
          <cell r="H2414">
            <v>0.20801798945991995</v>
          </cell>
          <cell r="I2414">
            <v>2085.4216144817615</v>
          </cell>
          <cell r="J2414" t="str">
            <v>TONS</v>
          </cell>
        </row>
        <row r="2415">
          <cell r="A2415" t="str">
            <v>46105</v>
          </cell>
          <cell r="B2415" t="str">
            <v>46</v>
          </cell>
          <cell r="C2415" t="str">
            <v>105</v>
          </cell>
          <cell r="D2415" t="str">
            <v>Perkins</v>
          </cell>
          <cell r="E2415" t="str">
            <v>County</v>
          </cell>
          <cell r="F2415" t="str">
            <v>SD</v>
          </cell>
          <cell r="G2415">
            <v>2982</v>
          </cell>
          <cell r="H2415">
            <v>1</v>
          </cell>
          <cell r="I2415">
            <v>296.14397135028395</v>
          </cell>
          <cell r="J2415" t="str">
            <v>TONS</v>
          </cell>
        </row>
        <row r="2416">
          <cell r="A2416" t="str">
            <v>46107</v>
          </cell>
          <cell r="B2416" t="str">
            <v>46</v>
          </cell>
          <cell r="C2416" t="str">
            <v>107</v>
          </cell>
          <cell r="D2416" t="str">
            <v>Potter</v>
          </cell>
          <cell r="E2416" t="str">
            <v>County</v>
          </cell>
          <cell r="F2416" t="str">
            <v>SD</v>
          </cell>
          <cell r="G2416">
            <v>2329</v>
          </cell>
          <cell r="H2416">
            <v>1</v>
          </cell>
          <cell r="I2416">
            <v>231.2942016347456</v>
          </cell>
          <cell r="J2416" t="str">
            <v>TONS</v>
          </cell>
        </row>
        <row r="2417">
          <cell r="A2417" t="str">
            <v>46109</v>
          </cell>
          <cell r="B2417" t="str">
            <v>46</v>
          </cell>
          <cell r="C2417" t="str">
            <v>109</v>
          </cell>
          <cell r="D2417" t="str">
            <v>Roberts</v>
          </cell>
          <cell r="E2417" t="str">
            <v>County</v>
          </cell>
          <cell r="F2417" t="str">
            <v>SD</v>
          </cell>
          <cell r="G2417">
            <v>10149</v>
          </cell>
          <cell r="H2417">
            <v>1</v>
          </cell>
          <cell r="I2417">
            <v>1007.902469897395</v>
          </cell>
          <cell r="J2417" t="str">
            <v>TONS</v>
          </cell>
        </row>
        <row r="2418">
          <cell r="A2418" t="str">
            <v>46111</v>
          </cell>
          <cell r="B2418" t="str">
            <v>46</v>
          </cell>
          <cell r="C2418" t="str">
            <v>111</v>
          </cell>
          <cell r="D2418" t="str">
            <v>Sanborn</v>
          </cell>
          <cell r="E2418" t="str">
            <v>County</v>
          </cell>
          <cell r="F2418" t="str">
            <v>SD</v>
          </cell>
          <cell r="G2418">
            <v>2355</v>
          </cell>
          <cell r="H2418">
            <v>1</v>
          </cell>
          <cell r="I2418">
            <v>233.87627516093855</v>
          </cell>
          <cell r="J2418" t="str">
            <v>TONS</v>
          </cell>
        </row>
        <row r="2419">
          <cell r="A2419" t="str">
            <v>46113</v>
          </cell>
          <cell r="B2419" t="str">
            <v>46</v>
          </cell>
          <cell r="C2419" t="str">
            <v>113</v>
          </cell>
          <cell r="D2419" t="str">
            <v>Shannon</v>
          </cell>
          <cell r="E2419" t="str">
            <v>County</v>
          </cell>
          <cell r="F2419" t="str">
            <v>SD</v>
          </cell>
          <cell r="G2419">
            <v>13586</v>
          </cell>
          <cell r="H2419">
            <v>0.79979390549094653</v>
          </cell>
          <cell r="I2419">
            <v>1079.1081129081779</v>
          </cell>
          <cell r="J2419" t="str">
            <v>TONS</v>
          </cell>
        </row>
        <row r="2420">
          <cell r="A2420" t="str">
            <v>46115</v>
          </cell>
          <cell r="B2420" t="str">
            <v>46</v>
          </cell>
          <cell r="C2420" t="str">
            <v>115</v>
          </cell>
          <cell r="D2420" t="str">
            <v>Spink</v>
          </cell>
          <cell r="E2420" t="str">
            <v>County</v>
          </cell>
          <cell r="F2420" t="str">
            <v>SD</v>
          </cell>
          <cell r="G2420">
            <v>6415</v>
          </cell>
          <cell r="H2420">
            <v>1</v>
          </cell>
          <cell r="I2420">
            <v>637.0769873279919</v>
          </cell>
          <cell r="J2420" t="str">
            <v>TONS</v>
          </cell>
        </row>
        <row r="2421">
          <cell r="A2421" t="str">
            <v>46117</v>
          </cell>
          <cell r="B2421" t="str">
            <v>46</v>
          </cell>
          <cell r="C2421" t="str">
            <v>117</v>
          </cell>
          <cell r="D2421" t="str">
            <v>Stanley</v>
          </cell>
          <cell r="E2421" t="str">
            <v>County</v>
          </cell>
          <cell r="F2421" t="str">
            <v>SD</v>
          </cell>
          <cell r="G2421">
            <v>2966</v>
          </cell>
          <cell r="H2421">
            <v>0.42515171948752528</v>
          </cell>
          <cell r="I2421">
            <v>125.23056602035818</v>
          </cell>
          <cell r="J2421" t="str">
            <v>TONS</v>
          </cell>
        </row>
        <row r="2422">
          <cell r="A2422" t="str">
            <v>46119</v>
          </cell>
          <cell r="B2422" t="str">
            <v>46</v>
          </cell>
          <cell r="C2422" t="str">
            <v>119</v>
          </cell>
          <cell r="D2422" t="str">
            <v>Sully</v>
          </cell>
          <cell r="E2422" t="str">
            <v>County</v>
          </cell>
          <cell r="F2422" t="str">
            <v>SD</v>
          </cell>
          <cell r="G2422">
            <v>1373</v>
          </cell>
          <cell r="H2422">
            <v>1</v>
          </cell>
          <cell r="I2422">
            <v>136.35334428703553</v>
          </cell>
          <cell r="J2422" t="str">
            <v>TONS</v>
          </cell>
        </row>
        <row r="2423">
          <cell r="A2423" t="str">
            <v>46121</v>
          </cell>
          <cell r="B2423" t="str">
            <v>46</v>
          </cell>
          <cell r="C2423" t="str">
            <v>121</v>
          </cell>
          <cell r="D2423" t="str">
            <v>Todd</v>
          </cell>
          <cell r="E2423" t="str">
            <v>County</v>
          </cell>
          <cell r="F2423" t="str">
            <v>SD</v>
          </cell>
          <cell r="G2423">
            <v>9612</v>
          </cell>
          <cell r="H2423">
            <v>1</v>
          </cell>
          <cell r="I2423">
            <v>954.57272052948679</v>
          </cell>
          <cell r="J2423" t="str">
            <v>TONS</v>
          </cell>
        </row>
        <row r="2424">
          <cell r="A2424" t="str">
            <v>46123</v>
          </cell>
          <cell r="B2424" t="str">
            <v>46</v>
          </cell>
          <cell r="C2424" t="str">
            <v>123</v>
          </cell>
          <cell r="D2424" t="str">
            <v>Tripp</v>
          </cell>
          <cell r="E2424" t="str">
            <v>County</v>
          </cell>
          <cell r="F2424" t="str">
            <v>SD</v>
          </cell>
          <cell r="G2424">
            <v>5644</v>
          </cell>
          <cell r="H2424">
            <v>0.48493975903614456</v>
          </cell>
          <cell r="I2424">
            <v>271.81289389192733</v>
          </cell>
          <cell r="J2424" t="str">
            <v>TONS</v>
          </cell>
        </row>
        <row r="2425">
          <cell r="A2425" t="str">
            <v>46125</v>
          </cell>
          <cell r="B2425" t="str">
            <v>46</v>
          </cell>
          <cell r="C2425" t="str">
            <v>125</v>
          </cell>
          <cell r="D2425" t="str">
            <v>Turner</v>
          </cell>
          <cell r="E2425" t="str">
            <v>County</v>
          </cell>
          <cell r="F2425" t="str">
            <v>SD</v>
          </cell>
          <cell r="G2425">
            <v>8347</v>
          </cell>
          <cell r="H2425">
            <v>1</v>
          </cell>
          <cell r="I2425">
            <v>828.94491242817594</v>
          </cell>
          <cell r="J2425" t="str">
            <v>TONS</v>
          </cell>
        </row>
        <row r="2426">
          <cell r="A2426" t="str">
            <v>46127</v>
          </cell>
          <cell r="B2426" t="str">
            <v>46</v>
          </cell>
          <cell r="C2426" t="str">
            <v>127</v>
          </cell>
          <cell r="D2426" t="str">
            <v>Union</v>
          </cell>
          <cell r="E2426" t="str">
            <v>County</v>
          </cell>
          <cell r="F2426" t="str">
            <v>SD</v>
          </cell>
          <cell r="G2426">
            <v>14399</v>
          </cell>
          <cell r="H2426">
            <v>0.61393152302243215</v>
          </cell>
          <cell r="I2426">
            <v>877.90499890560363</v>
          </cell>
          <cell r="J2426" t="str">
            <v>TONS</v>
          </cell>
        </row>
        <row r="2427">
          <cell r="A2427" t="str">
            <v>46129</v>
          </cell>
          <cell r="B2427" t="str">
            <v>46</v>
          </cell>
          <cell r="C2427" t="str">
            <v>129</v>
          </cell>
          <cell r="D2427" t="str">
            <v>Walworth</v>
          </cell>
          <cell r="E2427" t="str">
            <v>County</v>
          </cell>
          <cell r="F2427" t="str">
            <v>SD</v>
          </cell>
          <cell r="G2427">
            <v>5438</v>
          </cell>
          <cell r="H2427">
            <v>0.36428834130194926</v>
          </cell>
          <cell r="I2427">
            <v>196.73414059185535</v>
          </cell>
          <cell r="J2427" t="str">
            <v>TONS</v>
          </cell>
        </row>
        <row r="2428">
          <cell r="A2428" t="str">
            <v>46135</v>
          </cell>
          <cell r="B2428" t="str">
            <v>46</v>
          </cell>
          <cell r="C2428" t="str">
            <v>135</v>
          </cell>
          <cell r="D2428" t="str">
            <v>Yankton</v>
          </cell>
          <cell r="E2428" t="str">
            <v>County</v>
          </cell>
          <cell r="F2428" t="str">
            <v>SD</v>
          </cell>
          <cell r="G2428">
            <v>22438</v>
          </cell>
          <cell r="H2428">
            <v>0.34766913272127642</v>
          </cell>
          <cell r="I2428">
            <v>774.72136837812388</v>
          </cell>
          <cell r="J2428" t="str">
            <v>TONS</v>
          </cell>
        </row>
        <row r="2429">
          <cell r="A2429" t="str">
            <v>46137</v>
          </cell>
          <cell r="B2429" t="str">
            <v>46</v>
          </cell>
          <cell r="C2429" t="str">
            <v>137</v>
          </cell>
          <cell r="D2429" t="str">
            <v>Ziebach</v>
          </cell>
          <cell r="E2429" t="str">
            <v>County</v>
          </cell>
          <cell r="F2429" t="str">
            <v>SD</v>
          </cell>
          <cell r="G2429">
            <v>2801</v>
          </cell>
          <cell r="H2429">
            <v>0.73545162441985001</v>
          </cell>
          <cell r="I2429">
            <v>204.57967169067234</v>
          </cell>
          <cell r="J2429" t="str">
            <v>TONS</v>
          </cell>
        </row>
        <row r="2430">
          <cell r="A2430" t="str">
            <v>47001</v>
          </cell>
          <cell r="B2430" t="str">
            <v>47</v>
          </cell>
          <cell r="C2430" t="str">
            <v>001</v>
          </cell>
          <cell r="D2430" t="str">
            <v>Anderson</v>
          </cell>
          <cell r="E2430" t="str">
            <v>County</v>
          </cell>
          <cell r="F2430" t="str">
            <v>TN</v>
          </cell>
          <cell r="G2430">
            <v>75129</v>
          </cell>
          <cell r="H2430">
            <v>0.346617151832182</v>
          </cell>
          <cell r="I2430">
            <v>2586.1452575227177</v>
          </cell>
          <cell r="J2430" t="str">
            <v>TONS</v>
          </cell>
        </row>
        <row r="2431">
          <cell r="A2431" t="str">
            <v>47003</v>
          </cell>
          <cell r="B2431" t="str">
            <v>47</v>
          </cell>
          <cell r="C2431" t="str">
            <v>003</v>
          </cell>
          <cell r="D2431" t="str">
            <v>Bedford</v>
          </cell>
          <cell r="E2431" t="str">
            <v>County</v>
          </cell>
          <cell r="F2431" t="str">
            <v>TN</v>
          </cell>
          <cell r="G2431">
            <v>45058</v>
          </cell>
          <cell r="H2431">
            <v>0.556016689600071</v>
          </cell>
          <cell r="I2431">
            <v>2488.0264635273857</v>
          </cell>
          <cell r="J2431" t="str">
            <v>TONS</v>
          </cell>
        </row>
        <row r="2432">
          <cell r="A2432" t="str">
            <v>47005</v>
          </cell>
          <cell r="B2432" t="str">
            <v>47</v>
          </cell>
          <cell r="C2432" t="str">
            <v>005</v>
          </cell>
          <cell r="D2432" t="str">
            <v>Benton</v>
          </cell>
          <cell r="E2432" t="str">
            <v>County</v>
          </cell>
          <cell r="F2432" t="str">
            <v>TN</v>
          </cell>
          <cell r="G2432">
            <v>16489</v>
          </cell>
          <cell r="H2432">
            <v>0.78458366183516282</v>
          </cell>
          <cell r="I2432">
            <v>1284.7802003214699</v>
          </cell>
          <cell r="J2432" t="str">
            <v>TONS</v>
          </cell>
        </row>
        <row r="2433">
          <cell r="A2433" t="str">
            <v>47007</v>
          </cell>
          <cell r="B2433" t="str">
            <v>47</v>
          </cell>
          <cell r="C2433" t="str">
            <v>007</v>
          </cell>
          <cell r="D2433" t="str">
            <v>Bledsoe</v>
          </cell>
          <cell r="E2433" t="str">
            <v>County</v>
          </cell>
          <cell r="F2433" t="str">
            <v>TN</v>
          </cell>
          <cell r="G2433">
            <v>12876</v>
          </cell>
          <cell r="H2433">
            <v>1</v>
          </cell>
          <cell r="I2433">
            <v>1278.7222585869404</v>
          </cell>
          <cell r="J2433" t="str">
            <v>TONS</v>
          </cell>
        </row>
        <row r="2434">
          <cell r="A2434" t="str">
            <v>47009</v>
          </cell>
          <cell r="B2434" t="str">
            <v>47</v>
          </cell>
          <cell r="C2434" t="str">
            <v>009</v>
          </cell>
          <cell r="D2434" t="str">
            <v>Blount</v>
          </cell>
          <cell r="E2434" t="str">
            <v>County</v>
          </cell>
          <cell r="F2434" t="str">
            <v>TN</v>
          </cell>
          <cell r="G2434">
            <v>123010</v>
          </cell>
          <cell r="H2434">
            <v>0.32631493374522397</v>
          </cell>
          <cell r="I2434">
            <v>3986.3242823609648</v>
          </cell>
          <cell r="J2434" t="str">
            <v>TONS</v>
          </cell>
        </row>
        <row r="2435">
          <cell r="A2435" t="str">
            <v>47011</v>
          </cell>
          <cell r="B2435" t="str">
            <v>47</v>
          </cell>
          <cell r="C2435" t="str">
            <v>011</v>
          </cell>
          <cell r="D2435" t="str">
            <v>Bradley</v>
          </cell>
          <cell r="E2435" t="str">
            <v>County</v>
          </cell>
          <cell r="F2435" t="str">
            <v>TN</v>
          </cell>
          <cell r="G2435">
            <v>98963</v>
          </cell>
          <cell r="H2435">
            <v>0.3297191879793458</v>
          </cell>
          <cell r="I2435">
            <v>3240.5022753721541</v>
          </cell>
          <cell r="J2435" t="str">
            <v>TONS</v>
          </cell>
        </row>
        <row r="2436">
          <cell r="A2436" t="str">
            <v>47013</v>
          </cell>
          <cell r="B2436" t="str">
            <v>47</v>
          </cell>
          <cell r="C2436" t="str">
            <v>013</v>
          </cell>
          <cell r="D2436" t="str">
            <v>Campbell</v>
          </cell>
          <cell r="E2436" t="str">
            <v>County</v>
          </cell>
          <cell r="F2436" t="str">
            <v>TN</v>
          </cell>
          <cell r="G2436">
            <v>40716</v>
          </cell>
          <cell r="H2436">
            <v>0.55022595539836916</v>
          </cell>
          <cell r="I2436">
            <v>2224.853584896181</v>
          </cell>
          <cell r="J2436" t="str">
            <v>TONS</v>
          </cell>
        </row>
        <row r="2437">
          <cell r="A2437" t="str">
            <v>47015</v>
          </cell>
          <cell r="B2437" t="str">
            <v>47</v>
          </cell>
          <cell r="C2437" t="str">
            <v>015</v>
          </cell>
          <cell r="D2437" t="str">
            <v>Cannon</v>
          </cell>
          <cell r="E2437" t="str">
            <v>County</v>
          </cell>
          <cell r="F2437" t="str">
            <v>TN</v>
          </cell>
          <cell r="G2437">
            <v>13801</v>
          </cell>
          <cell r="H2437">
            <v>0.81131802043330192</v>
          </cell>
          <cell r="I2437">
            <v>1111.9798951070186</v>
          </cell>
          <cell r="J2437" t="str">
            <v>TONS</v>
          </cell>
        </row>
        <row r="2438">
          <cell r="A2438" t="str">
            <v>47017</v>
          </cell>
          <cell r="B2438" t="str">
            <v>47</v>
          </cell>
          <cell r="C2438" t="str">
            <v>017</v>
          </cell>
          <cell r="D2438" t="str">
            <v>Carroll</v>
          </cell>
          <cell r="E2438" t="str">
            <v>County</v>
          </cell>
          <cell r="F2438" t="str">
            <v>TN</v>
          </cell>
          <cell r="G2438">
            <v>28522</v>
          </cell>
          <cell r="H2438">
            <v>0.83058691536357898</v>
          </cell>
          <cell r="I2438">
            <v>2352.6662244427321</v>
          </cell>
          <cell r="J2438" t="str">
            <v>TONS</v>
          </cell>
        </row>
        <row r="2439">
          <cell r="A2439" t="str">
            <v>47019</v>
          </cell>
          <cell r="B2439" t="str">
            <v>47</v>
          </cell>
          <cell r="C2439" t="str">
            <v>019</v>
          </cell>
          <cell r="D2439" t="str">
            <v>Carter</v>
          </cell>
          <cell r="E2439" t="str">
            <v>County</v>
          </cell>
          <cell r="F2439" t="str">
            <v>TN</v>
          </cell>
          <cell r="G2439">
            <v>57424</v>
          </cell>
          <cell r="H2439">
            <v>0.40965449986068542</v>
          </cell>
          <cell r="I2439">
            <v>2336.1806780831921</v>
          </cell>
          <cell r="J2439" t="str">
            <v>TONS</v>
          </cell>
        </row>
        <row r="2440">
          <cell r="A2440" t="str">
            <v>47021</v>
          </cell>
          <cell r="B2440" t="str">
            <v>47</v>
          </cell>
          <cell r="C2440" t="str">
            <v>021</v>
          </cell>
          <cell r="D2440" t="str">
            <v>Cheatham</v>
          </cell>
          <cell r="E2440" t="str">
            <v>County</v>
          </cell>
          <cell r="F2440" t="str">
            <v>TN</v>
          </cell>
          <cell r="G2440">
            <v>39105</v>
          </cell>
          <cell r="H2440">
            <v>0.82961258151131567</v>
          </cell>
          <cell r="I2440">
            <v>3221.8318975673747</v>
          </cell>
          <cell r="J2440" t="str">
            <v>TONS</v>
          </cell>
        </row>
        <row r="2441">
          <cell r="A2441" t="str">
            <v>47023</v>
          </cell>
          <cell r="B2441" t="str">
            <v>47</v>
          </cell>
          <cell r="C2441" t="str">
            <v>023</v>
          </cell>
          <cell r="D2441" t="str">
            <v>Chester</v>
          </cell>
          <cell r="E2441" t="str">
            <v>County</v>
          </cell>
          <cell r="F2441" t="str">
            <v>TN</v>
          </cell>
          <cell r="G2441">
            <v>17131</v>
          </cell>
          <cell r="H2441">
            <v>0.65244293969995915</v>
          </cell>
          <cell r="I2441">
            <v>1109.9936847022548</v>
          </cell>
          <cell r="J2441" t="str">
            <v>TONS</v>
          </cell>
        </row>
        <row r="2442">
          <cell r="A2442" t="str">
            <v>47025</v>
          </cell>
          <cell r="B2442" t="str">
            <v>47</v>
          </cell>
          <cell r="C2442" t="str">
            <v>025</v>
          </cell>
          <cell r="D2442" t="str">
            <v>Claiborne</v>
          </cell>
          <cell r="E2442" t="str">
            <v>County</v>
          </cell>
          <cell r="F2442" t="str">
            <v>TN</v>
          </cell>
          <cell r="G2442">
            <v>32213</v>
          </cell>
          <cell r="H2442">
            <v>0.71554962282308388</v>
          </cell>
          <cell r="I2442">
            <v>2289.1074914902906</v>
          </cell>
          <cell r="J2442" t="str">
            <v>TONS</v>
          </cell>
        </row>
        <row r="2443">
          <cell r="A2443" t="str">
            <v>47027</v>
          </cell>
          <cell r="B2443" t="str">
            <v>47</v>
          </cell>
          <cell r="C2443" t="str">
            <v>027</v>
          </cell>
          <cell r="D2443" t="str">
            <v>Clay</v>
          </cell>
          <cell r="E2443" t="str">
            <v>County</v>
          </cell>
          <cell r="F2443" t="str">
            <v>TN</v>
          </cell>
          <cell r="G2443">
            <v>7861</v>
          </cell>
          <cell r="H2443">
            <v>1</v>
          </cell>
          <cell r="I2443">
            <v>780.67999959241536</v>
          </cell>
          <cell r="J2443" t="str">
            <v>TONS</v>
          </cell>
        </row>
        <row r="2444">
          <cell r="A2444" t="str">
            <v>47029</v>
          </cell>
          <cell r="B2444" t="str">
            <v>47</v>
          </cell>
          <cell r="C2444" t="str">
            <v>029</v>
          </cell>
          <cell r="D2444" t="str">
            <v>Cocke</v>
          </cell>
          <cell r="E2444" t="str">
            <v>County</v>
          </cell>
          <cell r="F2444" t="str">
            <v>TN</v>
          </cell>
          <cell r="G2444">
            <v>35662</v>
          </cell>
          <cell r="H2444">
            <v>0.67531265773091809</v>
          </cell>
          <cell r="I2444">
            <v>2391.6952588963413</v>
          </cell>
          <cell r="J2444" t="str">
            <v>TONS</v>
          </cell>
        </row>
        <row r="2445">
          <cell r="A2445" t="str">
            <v>47031</v>
          </cell>
          <cell r="B2445" t="str">
            <v>47</v>
          </cell>
          <cell r="C2445" t="str">
            <v>031</v>
          </cell>
          <cell r="D2445" t="str">
            <v>Coffee</v>
          </cell>
          <cell r="E2445" t="str">
            <v>County</v>
          </cell>
          <cell r="F2445" t="str">
            <v>TN</v>
          </cell>
          <cell r="G2445">
            <v>52796</v>
          </cell>
          <cell r="H2445">
            <v>0.47289567391469051</v>
          </cell>
          <cell r="I2445">
            <v>2479.4857587869014</v>
          </cell>
          <cell r="J2445" t="str">
            <v>TONS</v>
          </cell>
        </row>
        <row r="2446">
          <cell r="A2446" t="str">
            <v>47033</v>
          </cell>
          <cell r="B2446" t="str">
            <v>47</v>
          </cell>
          <cell r="C2446" t="str">
            <v>033</v>
          </cell>
          <cell r="D2446" t="str">
            <v>Crockett</v>
          </cell>
          <cell r="E2446" t="str">
            <v>County</v>
          </cell>
          <cell r="F2446" t="str">
            <v>TN</v>
          </cell>
          <cell r="G2446">
            <v>14586</v>
          </cell>
          <cell r="H2446">
            <v>0.6737967914438503</v>
          </cell>
          <cell r="I2446">
            <v>976.02379290093586</v>
          </cell>
          <cell r="J2446" t="str">
            <v>TONS</v>
          </cell>
        </row>
        <row r="2447">
          <cell r="A2447" t="str">
            <v>47035</v>
          </cell>
          <cell r="B2447" t="str">
            <v>47</v>
          </cell>
          <cell r="C2447" t="str">
            <v>035</v>
          </cell>
          <cell r="D2447" t="str">
            <v>Cumberland</v>
          </cell>
          <cell r="E2447" t="str">
            <v>County</v>
          </cell>
          <cell r="F2447" t="str">
            <v>TN</v>
          </cell>
          <cell r="G2447">
            <v>56053</v>
          </cell>
          <cell r="H2447">
            <v>0.60892369721513573</v>
          </cell>
          <cell r="I2447">
            <v>3389.6666767699171</v>
          </cell>
          <cell r="J2447" t="str">
            <v>TONS</v>
          </cell>
        </row>
        <row r="2448">
          <cell r="A2448" t="str">
            <v>47037</v>
          </cell>
          <cell r="B2448" t="str">
            <v>47</v>
          </cell>
          <cell r="C2448" t="str">
            <v>037</v>
          </cell>
          <cell r="D2448" t="str">
            <v>Davidson</v>
          </cell>
          <cell r="E2448" t="str">
            <v>County</v>
          </cell>
          <cell r="F2448" t="str">
            <v>TN</v>
          </cell>
          <cell r="G2448">
            <v>626681</v>
          </cell>
          <cell r="H2448">
            <v>3.4119432374685045E-2</v>
          </cell>
          <cell r="I2448">
            <v>0</v>
          </cell>
          <cell r="J2448" t="str">
            <v>TONS</v>
          </cell>
        </row>
        <row r="2449">
          <cell r="A2449" t="str">
            <v>47039</v>
          </cell>
          <cell r="B2449" t="str">
            <v>47</v>
          </cell>
          <cell r="C2449" t="str">
            <v>039</v>
          </cell>
          <cell r="D2449" t="str">
            <v>Decatur</v>
          </cell>
          <cell r="E2449" t="str">
            <v>County</v>
          </cell>
          <cell r="F2449" t="str">
            <v>TN</v>
          </cell>
          <cell r="G2449">
            <v>11757</v>
          </cell>
          <cell r="H2449">
            <v>1</v>
          </cell>
          <cell r="I2449">
            <v>1167.5937864404052</v>
          </cell>
          <cell r="J2449" t="str">
            <v>TONS</v>
          </cell>
        </row>
        <row r="2450">
          <cell r="A2450" t="str">
            <v>47041</v>
          </cell>
          <cell r="B2450" t="str">
            <v>47</v>
          </cell>
          <cell r="C2450" t="str">
            <v>041</v>
          </cell>
          <cell r="D2450" t="str">
            <v>DeKalb</v>
          </cell>
          <cell r="E2450" t="str">
            <v>County</v>
          </cell>
          <cell r="F2450" t="str">
            <v>TN</v>
          </cell>
          <cell r="G2450">
            <v>18723</v>
          </cell>
          <cell r="H2450">
            <v>0.78368851145649732</v>
          </cell>
          <cell r="I2450">
            <v>1457.1832634549689</v>
          </cell>
          <cell r="J2450" t="str">
            <v>TONS</v>
          </cell>
        </row>
        <row r="2451">
          <cell r="A2451" t="str">
            <v>47043</v>
          </cell>
          <cell r="B2451" t="str">
            <v>47</v>
          </cell>
          <cell r="C2451" t="str">
            <v>043</v>
          </cell>
          <cell r="D2451" t="str">
            <v>Dickson</v>
          </cell>
          <cell r="E2451" t="str">
            <v>County</v>
          </cell>
          <cell r="F2451" t="str">
            <v>TN</v>
          </cell>
          <cell r="G2451">
            <v>49666</v>
          </cell>
          <cell r="H2451">
            <v>0.6775258728305078</v>
          </cell>
          <cell r="I2451">
            <v>3341.7990060151087</v>
          </cell>
          <cell r="J2451" t="str">
            <v>TONS</v>
          </cell>
        </row>
        <row r="2452">
          <cell r="A2452" t="str">
            <v>47045</v>
          </cell>
          <cell r="B2452" t="str">
            <v>47</v>
          </cell>
          <cell r="C2452" t="str">
            <v>045</v>
          </cell>
          <cell r="D2452" t="str">
            <v>Dyer</v>
          </cell>
          <cell r="E2452" t="str">
            <v>County</v>
          </cell>
          <cell r="F2452" t="str">
            <v>TN</v>
          </cell>
          <cell r="G2452">
            <v>38335</v>
          </cell>
          <cell r="H2452">
            <v>0.42864223294639364</v>
          </cell>
          <cell r="I2452">
            <v>1631.8704685539458</v>
          </cell>
          <cell r="J2452" t="str">
            <v>TONS</v>
          </cell>
        </row>
        <row r="2453">
          <cell r="A2453" t="str">
            <v>47047</v>
          </cell>
          <cell r="B2453" t="str">
            <v>47</v>
          </cell>
          <cell r="C2453" t="str">
            <v>047</v>
          </cell>
          <cell r="D2453" t="str">
            <v>Fayette</v>
          </cell>
          <cell r="E2453" t="str">
            <v>County</v>
          </cell>
          <cell r="F2453" t="str">
            <v>TN</v>
          </cell>
          <cell r="G2453">
            <v>38413</v>
          </cell>
          <cell r="H2453">
            <v>0.79043552963840369</v>
          </cell>
          <cell r="I2453">
            <v>3015.3653259921766</v>
          </cell>
          <cell r="J2453" t="str">
            <v>TONS</v>
          </cell>
        </row>
        <row r="2454">
          <cell r="A2454" t="str">
            <v>47049</v>
          </cell>
          <cell r="B2454" t="str">
            <v>47</v>
          </cell>
          <cell r="C2454" t="str">
            <v>049</v>
          </cell>
          <cell r="D2454" t="str">
            <v>Fentress</v>
          </cell>
          <cell r="E2454" t="str">
            <v>County</v>
          </cell>
          <cell r="F2454" t="str">
            <v>TN</v>
          </cell>
          <cell r="G2454">
            <v>17959</v>
          </cell>
          <cell r="H2454">
            <v>1</v>
          </cell>
          <cell r="I2454">
            <v>1783.5176329576627</v>
          </cell>
          <cell r="J2454" t="str">
            <v>TONS</v>
          </cell>
        </row>
        <row r="2455">
          <cell r="A2455" t="str">
            <v>47051</v>
          </cell>
          <cell r="B2455" t="str">
            <v>47</v>
          </cell>
          <cell r="C2455" t="str">
            <v>051</v>
          </cell>
          <cell r="D2455" t="str">
            <v>Franklin</v>
          </cell>
          <cell r="E2455" t="str">
            <v>County</v>
          </cell>
          <cell r="F2455" t="str">
            <v>TN</v>
          </cell>
          <cell r="G2455">
            <v>41052</v>
          </cell>
          <cell r="H2455">
            <v>0.69616583844879665</v>
          </cell>
          <cell r="I2455">
            <v>2838.1953578872453</v>
          </cell>
          <cell r="J2455" t="str">
            <v>TONS</v>
          </cell>
        </row>
        <row r="2456">
          <cell r="A2456" t="str">
            <v>47053</v>
          </cell>
          <cell r="B2456" t="str">
            <v>47</v>
          </cell>
          <cell r="C2456" t="str">
            <v>053</v>
          </cell>
          <cell r="D2456" t="str">
            <v>Gibson</v>
          </cell>
          <cell r="E2456" t="str">
            <v>County</v>
          </cell>
          <cell r="F2456" t="str">
            <v>TN</v>
          </cell>
          <cell r="G2456">
            <v>49683</v>
          </cell>
          <cell r="H2456">
            <v>0.4771450999335789</v>
          </cell>
          <cell r="I2456">
            <v>2354.2551927665431</v>
          </cell>
          <cell r="J2456" t="str">
            <v>TONS</v>
          </cell>
        </row>
        <row r="2457">
          <cell r="A2457" t="str">
            <v>47055</v>
          </cell>
          <cell r="B2457" t="str">
            <v>47</v>
          </cell>
          <cell r="C2457" t="str">
            <v>055</v>
          </cell>
          <cell r="D2457" t="str">
            <v>Giles</v>
          </cell>
          <cell r="E2457" t="str">
            <v>County</v>
          </cell>
          <cell r="F2457" t="str">
            <v>TN</v>
          </cell>
          <cell r="G2457">
            <v>29485</v>
          </cell>
          <cell r="H2457">
            <v>0.73745972528404269</v>
          </cell>
          <cell r="I2457">
            <v>2159.4079520592136</v>
          </cell>
          <cell r="J2457" t="str">
            <v>TONS</v>
          </cell>
        </row>
        <row r="2458">
          <cell r="A2458" t="str">
            <v>47057</v>
          </cell>
          <cell r="B2458" t="str">
            <v>47</v>
          </cell>
          <cell r="C2458" t="str">
            <v>057</v>
          </cell>
          <cell r="D2458" t="str">
            <v>Grainger</v>
          </cell>
          <cell r="E2458" t="str">
            <v>County</v>
          </cell>
          <cell r="F2458" t="str">
            <v>TN</v>
          </cell>
          <cell r="G2458">
            <v>22657</v>
          </cell>
          <cell r="H2458">
            <v>1</v>
          </cell>
          <cell r="I2458">
            <v>2250.0784570366814</v>
          </cell>
          <cell r="J2458" t="str">
            <v>TONS</v>
          </cell>
        </row>
        <row r="2459">
          <cell r="A2459" t="str">
            <v>47059</v>
          </cell>
          <cell r="B2459" t="str">
            <v>47</v>
          </cell>
          <cell r="C2459" t="str">
            <v>059</v>
          </cell>
          <cell r="D2459" t="str">
            <v>Greene</v>
          </cell>
          <cell r="E2459" t="str">
            <v>County</v>
          </cell>
          <cell r="F2459" t="str">
            <v>TN</v>
          </cell>
          <cell r="G2459">
            <v>68831</v>
          </cell>
          <cell r="H2459">
            <v>0.6519446179773648</v>
          </cell>
          <cell r="I2459">
            <v>4456.4602851685595</v>
          </cell>
          <cell r="J2459" t="str">
            <v>TONS</v>
          </cell>
        </row>
        <row r="2460">
          <cell r="A2460" t="str">
            <v>47061</v>
          </cell>
          <cell r="B2460" t="str">
            <v>47</v>
          </cell>
          <cell r="C2460" t="str">
            <v>061</v>
          </cell>
          <cell r="D2460" t="str">
            <v>Grundy</v>
          </cell>
          <cell r="E2460" t="str">
            <v>County</v>
          </cell>
          <cell r="F2460" t="str">
            <v>TN</v>
          </cell>
          <cell r="G2460">
            <v>13703</v>
          </cell>
          <cell r="H2460">
            <v>1</v>
          </cell>
          <cell r="I2460">
            <v>1360.8520588239239</v>
          </cell>
          <cell r="J2460" t="str">
            <v>TONS</v>
          </cell>
        </row>
        <row r="2461">
          <cell r="A2461" t="str">
            <v>47063</v>
          </cell>
          <cell r="B2461" t="str">
            <v>47</v>
          </cell>
          <cell r="C2461" t="str">
            <v>063</v>
          </cell>
          <cell r="D2461" t="str">
            <v>Hamblen</v>
          </cell>
          <cell r="E2461" t="str">
            <v>County</v>
          </cell>
          <cell r="F2461" t="str">
            <v>TN</v>
          </cell>
          <cell r="G2461">
            <v>62544</v>
          </cell>
          <cell r="H2461">
            <v>0.21872601688411358</v>
          </cell>
          <cell r="I2461">
            <v>1358.5679168584456</v>
          </cell>
          <cell r="J2461" t="str">
            <v>TONS</v>
          </cell>
        </row>
        <row r="2462">
          <cell r="A2462" t="str">
            <v>47065</v>
          </cell>
          <cell r="B2462" t="str">
            <v>47</v>
          </cell>
          <cell r="C2462" t="str">
            <v>065</v>
          </cell>
          <cell r="D2462" t="str">
            <v>Hamilton</v>
          </cell>
          <cell r="E2462" t="str">
            <v>County</v>
          </cell>
          <cell r="F2462" t="str">
            <v>TN</v>
          </cell>
          <cell r="G2462">
            <v>336463</v>
          </cell>
          <cell r="H2462">
            <v>0.10022201549650334</v>
          </cell>
          <cell r="I2462">
            <v>0</v>
          </cell>
          <cell r="J2462" t="str">
            <v>TONS</v>
          </cell>
        </row>
        <row r="2463">
          <cell r="A2463" t="str">
            <v>47067</v>
          </cell>
          <cell r="B2463" t="str">
            <v>47</v>
          </cell>
          <cell r="C2463" t="str">
            <v>067</v>
          </cell>
          <cell r="D2463" t="str">
            <v>Hancock</v>
          </cell>
          <cell r="E2463" t="str">
            <v>County</v>
          </cell>
          <cell r="F2463" t="str">
            <v>TN</v>
          </cell>
          <cell r="G2463">
            <v>6819</v>
          </cell>
          <cell r="H2463">
            <v>1</v>
          </cell>
          <cell r="I2463">
            <v>677.19843750422081</v>
          </cell>
          <cell r="J2463" t="str">
            <v>TONS</v>
          </cell>
        </row>
        <row r="2464">
          <cell r="A2464" t="str">
            <v>47069</v>
          </cell>
          <cell r="B2464" t="str">
            <v>47</v>
          </cell>
          <cell r="C2464" t="str">
            <v>069</v>
          </cell>
          <cell r="D2464" t="str">
            <v>Hardeman</v>
          </cell>
          <cell r="E2464" t="str">
            <v>County</v>
          </cell>
          <cell r="F2464" t="str">
            <v>TN</v>
          </cell>
          <cell r="G2464">
            <v>27253</v>
          </cell>
          <cell r="H2464">
            <v>0.80207683557773457</v>
          </cell>
          <cell r="I2464">
            <v>2170.8286618866055</v>
          </cell>
          <cell r="J2464" t="str">
            <v>TONS</v>
          </cell>
        </row>
        <row r="2465">
          <cell r="A2465" t="str">
            <v>47071</v>
          </cell>
          <cell r="B2465" t="str">
            <v>47</v>
          </cell>
          <cell r="C2465" t="str">
            <v>071</v>
          </cell>
          <cell r="D2465" t="str">
            <v>Hardin</v>
          </cell>
          <cell r="E2465" t="str">
            <v>County</v>
          </cell>
          <cell r="F2465" t="str">
            <v>TN</v>
          </cell>
          <cell r="G2465">
            <v>26026</v>
          </cell>
          <cell r="H2465">
            <v>0.67928225620533311</v>
          </cell>
          <cell r="I2465">
            <v>1755.7106872909694</v>
          </cell>
          <cell r="J2465" t="str">
            <v>TONS</v>
          </cell>
        </row>
        <row r="2466">
          <cell r="A2466" t="str">
            <v>47073</v>
          </cell>
          <cell r="B2466" t="str">
            <v>47</v>
          </cell>
          <cell r="C2466" t="str">
            <v>073</v>
          </cell>
          <cell r="D2466" t="str">
            <v>Hawkins</v>
          </cell>
          <cell r="E2466" t="str">
            <v>County</v>
          </cell>
          <cell r="F2466" t="str">
            <v>TN</v>
          </cell>
          <cell r="G2466">
            <v>56833</v>
          </cell>
          <cell r="H2466">
            <v>0.57860749916421794</v>
          </cell>
          <cell r="I2466">
            <v>3265.7271475126549</v>
          </cell>
          <cell r="J2466" t="str">
            <v>TONS</v>
          </cell>
        </row>
        <row r="2467">
          <cell r="A2467" t="str">
            <v>47075</v>
          </cell>
          <cell r="B2467" t="str">
            <v>47</v>
          </cell>
          <cell r="C2467" t="str">
            <v>075</v>
          </cell>
          <cell r="D2467" t="str">
            <v>Haywood</v>
          </cell>
          <cell r="E2467" t="str">
            <v>County</v>
          </cell>
          <cell r="F2467" t="str">
            <v>TN</v>
          </cell>
          <cell r="G2467">
            <v>18787</v>
          </cell>
          <cell r="H2467">
            <v>0.47415766221323258</v>
          </cell>
          <cell r="I2467">
            <v>884.65811428180075</v>
          </cell>
          <cell r="J2467" t="str">
            <v>TONS</v>
          </cell>
        </row>
        <row r="2468">
          <cell r="A2468" t="str">
            <v>47077</v>
          </cell>
          <cell r="B2468" t="str">
            <v>47</v>
          </cell>
          <cell r="C2468" t="str">
            <v>077</v>
          </cell>
          <cell r="D2468" t="str">
            <v>Henderson</v>
          </cell>
          <cell r="E2468" t="str">
            <v>County</v>
          </cell>
          <cell r="F2468" t="str">
            <v>TN</v>
          </cell>
          <cell r="G2468">
            <v>27769</v>
          </cell>
          <cell r="H2468">
            <v>0.76376534985055278</v>
          </cell>
          <cell r="I2468">
            <v>2106.2768237317814</v>
          </cell>
          <cell r="J2468" t="str">
            <v>TONS</v>
          </cell>
        </row>
        <row r="2469">
          <cell r="A2469" t="str">
            <v>47079</v>
          </cell>
          <cell r="B2469" t="str">
            <v>47</v>
          </cell>
          <cell r="C2469" t="str">
            <v>079</v>
          </cell>
          <cell r="D2469" t="str">
            <v>Henry</v>
          </cell>
          <cell r="E2469" t="str">
            <v>County</v>
          </cell>
          <cell r="F2469" t="str">
            <v>TN</v>
          </cell>
          <cell r="G2469">
            <v>32330</v>
          </cell>
          <cell r="H2469">
            <v>0.66848128673059082</v>
          </cell>
          <cell r="I2469">
            <v>2146.2989633877723</v>
          </cell>
          <cell r="J2469" t="str">
            <v>TONS</v>
          </cell>
        </row>
        <row r="2470">
          <cell r="A2470" t="str">
            <v>47081</v>
          </cell>
          <cell r="B2470" t="str">
            <v>47</v>
          </cell>
          <cell r="C2470" t="str">
            <v>081</v>
          </cell>
          <cell r="D2470" t="str">
            <v>Hickman</v>
          </cell>
          <cell r="E2470" t="str">
            <v>County</v>
          </cell>
          <cell r="F2470" t="str">
            <v>TN</v>
          </cell>
          <cell r="G2470">
            <v>24690</v>
          </cell>
          <cell r="H2470">
            <v>1</v>
          </cell>
          <cell r="I2470">
            <v>2451.9767446809224</v>
          </cell>
          <cell r="J2470" t="str">
            <v>TONS</v>
          </cell>
        </row>
        <row r="2471">
          <cell r="A2471" t="str">
            <v>47083</v>
          </cell>
          <cell r="B2471" t="str">
            <v>47</v>
          </cell>
          <cell r="C2471" t="str">
            <v>083</v>
          </cell>
          <cell r="D2471" t="str">
            <v>Houston</v>
          </cell>
          <cell r="E2471" t="str">
            <v>County</v>
          </cell>
          <cell r="F2471" t="str">
            <v>TN</v>
          </cell>
          <cell r="G2471">
            <v>8426</v>
          </cell>
          <cell r="H2471">
            <v>1</v>
          </cell>
          <cell r="I2471">
            <v>836.79044352699282</v>
          </cell>
          <cell r="J2471" t="str">
            <v>TONS</v>
          </cell>
        </row>
        <row r="2472">
          <cell r="A2472" t="str">
            <v>47085</v>
          </cell>
          <cell r="B2472" t="str">
            <v>47</v>
          </cell>
          <cell r="C2472" t="str">
            <v>085</v>
          </cell>
          <cell r="D2472" t="str">
            <v>Humphreys</v>
          </cell>
          <cell r="E2472" t="str">
            <v>County</v>
          </cell>
          <cell r="F2472" t="str">
            <v>TN</v>
          </cell>
          <cell r="G2472">
            <v>18538</v>
          </cell>
          <cell r="H2472">
            <v>0.82490020498435646</v>
          </cell>
          <cell r="I2472">
            <v>1518.6564754824085</v>
          </cell>
          <cell r="J2472" t="str">
            <v>TONS</v>
          </cell>
        </row>
        <row r="2473">
          <cell r="A2473" t="str">
            <v>47087</v>
          </cell>
          <cell r="B2473" t="str">
            <v>47</v>
          </cell>
          <cell r="C2473" t="str">
            <v>087</v>
          </cell>
          <cell r="D2473" t="str">
            <v>Jackson</v>
          </cell>
          <cell r="E2473" t="str">
            <v>County</v>
          </cell>
          <cell r="F2473" t="str">
            <v>TN</v>
          </cell>
          <cell r="G2473">
            <v>11638</v>
          </cell>
          <cell r="H2473">
            <v>1</v>
          </cell>
          <cell r="I2473">
            <v>1155.7758345320606</v>
          </cell>
          <cell r="J2473" t="str">
            <v>TONS</v>
          </cell>
        </row>
        <row r="2474">
          <cell r="A2474" t="str">
            <v>47089</v>
          </cell>
          <cell r="B2474" t="str">
            <v>47</v>
          </cell>
          <cell r="C2474" t="str">
            <v>089</v>
          </cell>
          <cell r="D2474" t="str">
            <v>Jefferson</v>
          </cell>
          <cell r="E2474" t="str">
            <v>County</v>
          </cell>
          <cell r="F2474" t="str">
            <v>TN</v>
          </cell>
          <cell r="G2474">
            <v>51407</v>
          </cell>
          <cell r="H2474">
            <v>0.59488007469799831</v>
          </cell>
          <cell r="I2474">
            <v>3037.0150194041025</v>
          </cell>
          <cell r="J2474" t="str">
            <v>TONS</v>
          </cell>
        </row>
        <row r="2475">
          <cell r="A2475" t="str">
            <v>47091</v>
          </cell>
          <cell r="B2475" t="str">
            <v>47</v>
          </cell>
          <cell r="C2475" t="str">
            <v>091</v>
          </cell>
          <cell r="D2475" t="str">
            <v>Johnson</v>
          </cell>
          <cell r="E2475" t="str">
            <v>County</v>
          </cell>
          <cell r="F2475" t="str">
            <v>TN</v>
          </cell>
          <cell r="G2475">
            <v>18244</v>
          </cell>
          <cell r="H2475">
            <v>0.8521157640868231</v>
          </cell>
          <cell r="I2475">
            <v>1543.8813476229088</v>
          </cell>
          <cell r="J2475" t="str">
            <v>TONS</v>
          </cell>
        </row>
        <row r="2476">
          <cell r="A2476" t="str">
            <v>47093</v>
          </cell>
          <cell r="B2476" t="str">
            <v>47</v>
          </cell>
          <cell r="C2476" t="str">
            <v>093</v>
          </cell>
          <cell r="D2476" t="str">
            <v>Knox</v>
          </cell>
          <cell r="E2476" t="str">
            <v>County</v>
          </cell>
          <cell r="F2476" t="str">
            <v>TN</v>
          </cell>
          <cell r="G2476">
            <v>432226</v>
          </cell>
          <cell r="H2476">
            <v>0.10921369838926857</v>
          </cell>
          <cell r="I2476">
            <v>0</v>
          </cell>
          <cell r="J2476" t="str">
            <v>TONS</v>
          </cell>
        </row>
        <row r="2477">
          <cell r="A2477" t="str">
            <v>47095</v>
          </cell>
          <cell r="B2477" t="str">
            <v>47</v>
          </cell>
          <cell r="C2477" t="str">
            <v>095</v>
          </cell>
          <cell r="D2477" t="str">
            <v>Lake</v>
          </cell>
          <cell r="E2477" t="str">
            <v>County</v>
          </cell>
          <cell r="F2477" t="str">
            <v>TN</v>
          </cell>
          <cell r="G2477">
            <v>7832</v>
          </cell>
          <cell r="H2477">
            <v>1</v>
          </cell>
          <cell r="I2477">
            <v>777.7999945055077</v>
          </cell>
          <cell r="J2477" t="str">
            <v>TONS</v>
          </cell>
        </row>
        <row r="2478">
          <cell r="A2478" t="str">
            <v>47097</v>
          </cell>
          <cell r="B2478" t="str">
            <v>47</v>
          </cell>
          <cell r="C2478" t="str">
            <v>097</v>
          </cell>
          <cell r="D2478" t="str">
            <v>Lauderdale</v>
          </cell>
          <cell r="E2478" t="str">
            <v>County</v>
          </cell>
          <cell r="F2478" t="str">
            <v>TN</v>
          </cell>
          <cell r="G2478">
            <v>27815</v>
          </cell>
          <cell r="H2478">
            <v>0.58662592126550428</v>
          </cell>
          <cell r="I2478">
            <v>1620.4497587265541</v>
          </cell>
          <cell r="J2478" t="str">
            <v>TONS</v>
          </cell>
        </row>
        <row r="2479">
          <cell r="A2479" t="str">
            <v>47099</v>
          </cell>
          <cell r="B2479" t="str">
            <v>47</v>
          </cell>
          <cell r="C2479" t="str">
            <v>099</v>
          </cell>
          <cell r="D2479" t="str">
            <v>Lawrence</v>
          </cell>
          <cell r="E2479" t="str">
            <v>County</v>
          </cell>
          <cell r="F2479" t="str">
            <v>TN</v>
          </cell>
          <cell r="G2479">
            <v>41869</v>
          </cell>
          <cell r="H2479">
            <v>0.7587714060522105</v>
          </cell>
          <cell r="I2479">
            <v>3154.9959174470728</v>
          </cell>
          <cell r="J2479" t="str">
            <v>TONS</v>
          </cell>
        </row>
        <row r="2480">
          <cell r="A2480" t="str">
            <v>47101</v>
          </cell>
          <cell r="B2480" t="str">
            <v>47</v>
          </cell>
          <cell r="C2480" t="str">
            <v>101</v>
          </cell>
          <cell r="D2480" t="str">
            <v>Lewis</v>
          </cell>
          <cell r="E2480" t="str">
            <v>County</v>
          </cell>
          <cell r="F2480" t="str">
            <v>TN</v>
          </cell>
          <cell r="G2480">
            <v>12161</v>
          </cell>
          <cell r="H2480">
            <v>0.70191596085848207</v>
          </cell>
          <cell r="I2480">
            <v>847.71460075319385</v>
          </cell>
          <cell r="J2480" t="str">
            <v>TONS</v>
          </cell>
        </row>
        <row r="2481">
          <cell r="A2481" t="str">
            <v>47103</v>
          </cell>
          <cell r="B2481" t="str">
            <v>47</v>
          </cell>
          <cell r="C2481" t="str">
            <v>103</v>
          </cell>
          <cell r="D2481" t="str">
            <v>Lincoln</v>
          </cell>
          <cell r="E2481" t="str">
            <v>County</v>
          </cell>
          <cell r="F2481" t="str">
            <v>TN</v>
          </cell>
          <cell r="G2481">
            <v>33361</v>
          </cell>
          <cell r="H2481">
            <v>0.72488834267557922</v>
          </cell>
          <cell r="I2481">
            <v>2401.62631092016</v>
          </cell>
          <cell r="J2481" t="str">
            <v>TONS</v>
          </cell>
        </row>
        <row r="2482">
          <cell r="A2482" t="str">
            <v>47105</v>
          </cell>
          <cell r="B2482" t="str">
            <v>47</v>
          </cell>
          <cell r="C2482" t="str">
            <v>105</v>
          </cell>
          <cell r="D2482" t="str">
            <v>Loudon</v>
          </cell>
          <cell r="E2482" t="str">
            <v>County</v>
          </cell>
          <cell r="F2482" t="str">
            <v>TN</v>
          </cell>
          <cell r="G2482">
            <v>48556</v>
          </cell>
          <cell r="H2482">
            <v>0.4061290056841585</v>
          </cell>
          <cell r="I2482">
            <v>1958.4034590971157</v>
          </cell>
          <cell r="J2482" t="str">
            <v>TONS</v>
          </cell>
        </row>
        <row r="2483">
          <cell r="A2483" t="str">
            <v>47107</v>
          </cell>
          <cell r="B2483" t="str">
            <v>47</v>
          </cell>
          <cell r="C2483" t="str">
            <v>107</v>
          </cell>
          <cell r="D2483" t="str">
            <v>McMinn</v>
          </cell>
          <cell r="E2483" t="str">
            <v>County</v>
          </cell>
          <cell r="F2483" t="str">
            <v>TN</v>
          </cell>
          <cell r="G2483">
            <v>52266</v>
          </cell>
          <cell r="H2483">
            <v>0.60341330884322508</v>
          </cell>
          <cell r="I2483">
            <v>3132.0551872720512</v>
          </cell>
          <cell r="J2483" t="str">
            <v>TONS</v>
          </cell>
        </row>
        <row r="2484">
          <cell r="A2484" t="str">
            <v>47109</v>
          </cell>
          <cell r="B2484" t="str">
            <v>47</v>
          </cell>
          <cell r="C2484" t="str">
            <v>109</v>
          </cell>
          <cell r="D2484" t="str">
            <v>McNairy</v>
          </cell>
          <cell r="E2484" t="str">
            <v>County</v>
          </cell>
          <cell r="F2484" t="str">
            <v>TN</v>
          </cell>
          <cell r="G2484">
            <v>26075</v>
          </cell>
          <cell r="H2484">
            <v>0.85273250239693188</v>
          </cell>
          <cell r="I2484">
            <v>2208.1694174961649</v>
          </cell>
          <cell r="J2484" t="str">
            <v>TONS</v>
          </cell>
        </row>
        <row r="2485">
          <cell r="A2485" t="str">
            <v>47111</v>
          </cell>
          <cell r="B2485" t="str">
            <v>47</v>
          </cell>
          <cell r="C2485" t="str">
            <v>111</v>
          </cell>
          <cell r="D2485" t="str">
            <v>Macon</v>
          </cell>
          <cell r="E2485" t="str">
            <v>County</v>
          </cell>
          <cell r="F2485" t="str">
            <v>TN</v>
          </cell>
          <cell r="G2485">
            <v>22248</v>
          </cell>
          <cell r="H2485">
            <v>0.79571197411003236</v>
          </cell>
          <cell r="I2485">
            <v>1758.0941397766856</v>
          </cell>
          <cell r="J2485" t="str">
            <v>TONS</v>
          </cell>
        </row>
        <row r="2486">
          <cell r="A2486" t="str">
            <v>47113</v>
          </cell>
          <cell r="B2486" t="str">
            <v>47</v>
          </cell>
          <cell r="C2486" t="str">
            <v>113</v>
          </cell>
          <cell r="D2486" t="str">
            <v>Madison</v>
          </cell>
          <cell r="E2486" t="str">
            <v>County</v>
          </cell>
          <cell r="F2486" t="str">
            <v>TN</v>
          </cell>
          <cell r="G2486">
            <v>98294</v>
          </cell>
          <cell r="H2486">
            <v>0.25826601827171547</v>
          </cell>
          <cell r="I2486">
            <v>2521.0968667667034</v>
          </cell>
          <cell r="J2486" t="str">
            <v>TONS</v>
          </cell>
        </row>
        <row r="2487">
          <cell r="A2487" t="str">
            <v>47115</v>
          </cell>
          <cell r="B2487" t="str">
            <v>47</v>
          </cell>
          <cell r="C2487" t="str">
            <v>115</v>
          </cell>
          <cell r="D2487" t="str">
            <v>Marion</v>
          </cell>
          <cell r="E2487" t="str">
            <v>County</v>
          </cell>
          <cell r="F2487" t="str">
            <v>TN</v>
          </cell>
          <cell r="G2487">
            <v>28237</v>
          </cell>
          <cell r="H2487">
            <v>0.77015971951694584</v>
          </cell>
          <cell r="I2487">
            <v>2159.7058836199285</v>
          </cell>
          <cell r="J2487" t="str">
            <v>TONS</v>
          </cell>
        </row>
        <row r="2488">
          <cell r="A2488" t="str">
            <v>47117</v>
          </cell>
          <cell r="B2488" t="str">
            <v>47</v>
          </cell>
          <cell r="C2488" t="str">
            <v>117</v>
          </cell>
          <cell r="D2488" t="str">
            <v>Marshall</v>
          </cell>
          <cell r="E2488" t="str">
            <v>County</v>
          </cell>
          <cell r="F2488" t="str">
            <v>TN</v>
          </cell>
          <cell r="G2488">
            <v>30617</v>
          </cell>
          <cell r="H2488">
            <v>0.65822908841493288</v>
          </cell>
          <cell r="I2488">
            <v>2001.4049143602522</v>
          </cell>
          <cell r="J2488" t="str">
            <v>TONS</v>
          </cell>
        </row>
        <row r="2489">
          <cell r="A2489" t="str">
            <v>47119</v>
          </cell>
          <cell r="B2489" t="str">
            <v>47</v>
          </cell>
          <cell r="C2489" t="str">
            <v>119</v>
          </cell>
          <cell r="D2489" t="str">
            <v>Maury</v>
          </cell>
          <cell r="E2489" t="str">
            <v>County</v>
          </cell>
          <cell r="F2489" t="str">
            <v>TN</v>
          </cell>
          <cell r="G2489">
            <v>80956</v>
          </cell>
          <cell r="H2489">
            <v>0.41592964079252925</v>
          </cell>
          <cell r="I2489">
            <v>3343.9838374603496</v>
          </cell>
          <cell r="J2489" t="str">
            <v>TONS</v>
          </cell>
        </row>
        <row r="2490">
          <cell r="A2490" t="str">
            <v>47121</v>
          </cell>
          <cell r="B2490" t="str">
            <v>47</v>
          </cell>
          <cell r="C2490" t="str">
            <v>121</v>
          </cell>
          <cell r="D2490" t="str">
            <v>Meigs</v>
          </cell>
          <cell r="E2490" t="str">
            <v>County</v>
          </cell>
          <cell r="F2490" t="str">
            <v>TN</v>
          </cell>
          <cell r="G2490">
            <v>11753</v>
          </cell>
          <cell r="H2490">
            <v>1</v>
          </cell>
          <cell r="I2490">
            <v>1167.1965443594524</v>
          </cell>
          <cell r="J2490" t="str">
            <v>TONS</v>
          </cell>
        </row>
        <row r="2491">
          <cell r="A2491" t="str">
            <v>47123</v>
          </cell>
          <cell r="B2491" t="str">
            <v>47</v>
          </cell>
          <cell r="C2491" t="str">
            <v>123</v>
          </cell>
          <cell r="D2491" t="str">
            <v>Monroe</v>
          </cell>
          <cell r="E2491" t="str">
            <v>County</v>
          </cell>
          <cell r="F2491" t="str">
            <v>TN</v>
          </cell>
          <cell r="G2491">
            <v>44519</v>
          </cell>
          <cell r="H2491">
            <v>0.76075383544104769</v>
          </cell>
          <cell r="I2491">
            <v>3363.4486994270346</v>
          </cell>
          <cell r="J2491" t="str">
            <v>TONS</v>
          </cell>
        </row>
        <row r="2492">
          <cell r="A2492" t="str">
            <v>47125</v>
          </cell>
          <cell r="B2492" t="str">
            <v>47</v>
          </cell>
          <cell r="C2492" t="str">
            <v>125</v>
          </cell>
          <cell r="D2492" t="str">
            <v>Montgomery</v>
          </cell>
          <cell r="E2492" t="str">
            <v>County</v>
          </cell>
          <cell r="F2492" t="str">
            <v>TN</v>
          </cell>
          <cell r="G2492">
            <v>172331</v>
          </cell>
          <cell r="H2492">
            <v>0.19742240223755447</v>
          </cell>
          <cell r="I2492">
            <v>0</v>
          </cell>
          <cell r="J2492" t="str">
            <v>TONS</v>
          </cell>
        </row>
        <row r="2493">
          <cell r="A2493" t="str">
            <v>47127</v>
          </cell>
          <cell r="B2493" t="str">
            <v>47</v>
          </cell>
          <cell r="C2493" t="str">
            <v>127</v>
          </cell>
          <cell r="D2493" t="str">
            <v>Moore</v>
          </cell>
          <cell r="E2493" t="str">
            <v>County</v>
          </cell>
          <cell r="F2493" t="str">
            <v>TN</v>
          </cell>
          <cell r="G2493">
            <v>6362</v>
          </cell>
          <cell r="H2493">
            <v>0.99874253379440425</v>
          </cell>
          <cell r="I2493">
            <v>631.01904559346224</v>
          </cell>
          <cell r="J2493" t="str">
            <v>TONS</v>
          </cell>
        </row>
        <row r="2494">
          <cell r="A2494" t="str">
            <v>47129</v>
          </cell>
          <cell r="B2494" t="str">
            <v>47</v>
          </cell>
          <cell r="C2494" t="str">
            <v>129</v>
          </cell>
          <cell r="D2494" t="str">
            <v>Morgan</v>
          </cell>
          <cell r="E2494" t="str">
            <v>County</v>
          </cell>
          <cell r="F2494" t="str">
            <v>TN</v>
          </cell>
          <cell r="G2494">
            <v>21987</v>
          </cell>
          <cell r="H2494">
            <v>0.99886296447901035</v>
          </cell>
          <cell r="I2494">
            <v>2181.057645471139</v>
          </cell>
          <cell r="J2494" t="str">
            <v>TONS</v>
          </cell>
        </row>
        <row r="2495">
          <cell r="A2495" t="str">
            <v>47131</v>
          </cell>
          <cell r="B2495" t="str">
            <v>47</v>
          </cell>
          <cell r="C2495" t="str">
            <v>131</v>
          </cell>
          <cell r="D2495" t="str">
            <v>Obion</v>
          </cell>
          <cell r="E2495" t="str">
            <v>County</v>
          </cell>
          <cell r="F2495" t="str">
            <v>TN</v>
          </cell>
          <cell r="G2495">
            <v>31807</v>
          </cell>
          <cell r="H2495">
            <v>0.61583928066148963</v>
          </cell>
          <cell r="I2495">
            <v>1945.2944704256747</v>
          </cell>
          <cell r="J2495" t="str">
            <v>TONS</v>
          </cell>
        </row>
        <row r="2496">
          <cell r="A2496" t="str">
            <v>47133</v>
          </cell>
          <cell r="B2496" t="str">
            <v>47</v>
          </cell>
          <cell r="C2496" t="str">
            <v>133</v>
          </cell>
          <cell r="D2496" t="str">
            <v>Overton</v>
          </cell>
          <cell r="E2496" t="str">
            <v>County</v>
          </cell>
          <cell r="F2496" t="str">
            <v>TN</v>
          </cell>
          <cell r="G2496">
            <v>22083</v>
          </cell>
          <cell r="H2496">
            <v>0.84218629715165516</v>
          </cell>
          <cell r="I2496">
            <v>1846.9770553898661</v>
          </cell>
          <cell r="J2496" t="str">
            <v>TONS</v>
          </cell>
        </row>
        <row r="2497">
          <cell r="A2497" t="str">
            <v>47135</v>
          </cell>
          <cell r="B2497" t="str">
            <v>47</v>
          </cell>
          <cell r="C2497" t="str">
            <v>135</v>
          </cell>
          <cell r="D2497" t="str">
            <v>Perry</v>
          </cell>
          <cell r="E2497" t="str">
            <v>County</v>
          </cell>
          <cell r="F2497" t="str">
            <v>TN</v>
          </cell>
          <cell r="G2497">
            <v>7915</v>
          </cell>
          <cell r="H2497">
            <v>1</v>
          </cell>
          <cell r="I2497">
            <v>786.04276768527768</v>
          </cell>
          <cell r="J2497" t="str">
            <v>TONS</v>
          </cell>
        </row>
        <row r="2498">
          <cell r="A2498" t="str">
            <v>47137</v>
          </cell>
          <cell r="B2498" t="str">
            <v>47</v>
          </cell>
          <cell r="C2498" t="str">
            <v>137</v>
          </cell>
          <cell r="D2498" t="str">
            <v>Pickett</v>
          </cell>
          <cell r="E2498" t="str">
            <v>County</v>
          </cell>
          <cell r="F2498" t="str">
            <v>TN</v>
          </cell>
          <cell r="G2498">
            <v>5077</v>
          </cell>
          <cell r="H2498">
            <v>1</v>
          </cell>
          <cell r="I2498">
            <v>504.19951124929304</v>
          </cell>
          <cell r="J2498" t="str">
            <v>TONS</v>
          </cell>
        </row>
        <row r="2499">
          <cell r="A2499" t="str">
            <v>47139</v>
          </cell>
          <cell r="B2499" t="str">
            <v>47</v>
          </cell>
          <cell r="C2499" t="str">
            <v>139</v>
          </cell>
          <cell r="D2499" t="str">
            <v>Polk</v>
          </cell>
          <cell r="E2499" t="str">
            <v>County</v>
          </cell>
          <cell r="F2499" t="str">
            <v>TN</v>
          </cell>
          <cell r="G2499">
            <v>16825</v>
          </cell>
          <cell r="H2499">
            <v>1</v>
          </cell>
          <cell r="I2499">
            <v>1670.8995030075544</v>
          </cell>
          <cell r="J2499" t="str">
            <v>TONS</v>
          </cell>
        </row>
        <row r="2500">
          <cell r="A2500" t="str">
            <v>47141</v>
          </cell>
          <cell r="B2500" t="str">
            <v>47</v>
          </cell>
          <cell r="C2500" t="str">
            <v>141</v>
          </cell>
          <cell r="D2500" t="str">
            <v>Putnam</v>
          </cell>
          <cell r="E2500" t="str">
            <v>County</v>
          </cell>
          <cell r="F2500" t="str">
            <v>TN</v>
          </cell>
          <cell r="G2500">
            <v>72321</v>
          </cell>
          <cell r="H2500">
            <v>0.34976009734378671</v>
          </cell>
          <cell r="I2500">
            <v>2512.0596094250272</v>
          </cell>
          <cell r="J2500" t="str">
            <v>TONS</v>
          </cell>
        </row>
        <row r="2501">
          <cell r="A2501" t="str">
            <v>47143</v>
          </cell>
          <cell r="B2501" t="str">
            <v>47</v>
          </cell>
          <cell r="C2501" t="str">
            <v>143</v>
          </cell>
          <cell r="D2501" t="str">
            <v>Rhea</v>
          </cell>
          <cell r="E2501" t="str">
            <v>County</v>
          </cell>
          <cell r="F2501" t="str">
            <v>TN</v>
          </cell>
          <cell r="G2501">
            <v>31809</v>
          </cell>
          <cell r="H2501">
            <v>0.68015341569995913</v>
          </cell>
          <cell r="I2501">
            <v>2148.5831053532506</v>
          </cell>
          <cell r="J2501" t="str">
            <v>TONS</v>
          </cell>
        </row>
        <row r="2502">
          <cell r="A2502" t="str">
            <v>47145</v>
          </cell>
          <cell r="B2502" t="str">
            <v>47</v>
          </cell>
          <cell r="C2502" t="str">
            <v>145</v>
          </cell>
          <cell r="D2502" t="str">
            <v>Roane</v>
          </cell>
          <cell r="E2502" t="str">
            <v>County</v>
          </cell>
          <cell r="F2502" t="str">
            <v>TN</v>
          </cell>
          <cell r="G2502">
            <v>54181</v>
          </cell>
          <cell r="H2502">
            <v>0.50992045181890333</v>
          </cell>
          <cell r="I2502">
            <v>2743.7510531407261</v>
          </cell>
          <cell r="J2502" t="str">
            <v>TONS</v>
          </cell>
        </row>
        <row r="2503">
          <cell r="A2503" t="str">
            <v>47147</v>
          </cell>
          <cell r="B2503" t="str">
            <v>47</v>
          </cell>
          <cell r="C2503" t="str">
            <v>147</v>
          </cell>
          <cell r="D2503" t="str">
            <v>Robertson</v>
          </cell>
          <cell r="E2503" t="str">
            <v>County</v>
          </cell>
          <cell r="F2503" t="str">
            <v>TN</v>
          </cell>
          <cell r="G2503">
            <v>66283</v>
          </cell>
          <cell r="H2503">
            <v>0.53239895599173237</v>
          </cell>
          <cell r="I2503">
            <v>3504.5689486855026</v>
          </cell>
          <cell r="J2503" t="str">
            <v>TONS</v>
          </cell>
        </row>
        <row r="2504">
          <cell r="A2504" t="str">
            <v>47149</v>
          </cell>
          <cell r="B2504" t="str">
            <v>47</v>
          </cell>
          <cell r="C2504" t="str">
            <v>149</v>
          </cell>
          <cell r="D2504" t="str">
            <v>Rutherford</v>
          </cell>
          <cell r="E2504" t="str">
            <v>County</v>
          </cell>
          <cell r="F2504" t="str">
            <v>TN</v>
          </cell>
          <cell r="G2504">
            <v>262604</v>
          </cell>
          <cell r="H2504">
            <v>0.17021446741100668</v>
          </cell>
          <cell r="I2504">
            <v>0</v>
          </cell>
          <cell r="J2504" t="str">
            <v>TONS</v>
          </cell>
        </row>
        <row r="2505">
          <cell r="A2505" t="str">
            <v>47151</v>
          </cell>
          <cell r="B2505" t="str">
            <v>47</v>
          </cell>
          <cell r="C2505" t="str">
            <v>151</v>
          </cell>
          <cell r="D2505" t="str">
            <v>Scott</v>
          </cell>
          <cell r="E2505" t="str">
            <v>County</v>
          </cell>
          <cell r="F2505" t="str">
            <v>TN</v>
          </cell>
          <cell r="G2505">
            <v>22228</v>
          </cell>
          <cell r="H2505">
            <v>0.80556055425589346</v>
          </cell>
          <cell r="I2505">
            <v>1778.2541753850383</v>
          </cell>
          <cell r="J2505" t="str">
            <v>TONS</v>
          </cell>
        </row>
        <row r="2506">
          <cell r="A2506" t="str">
            <v>47153</v>
          </cell>
          <cell r="B2506" t="str">
            <v>47</v>
          </cell>
          <cell r="C2506" t="str">
            <v>153</v>
          </cell>
          <cell r="D2506" t="str">
            <v>Sequatchie</v>
          </cell>
          <cell r="E2506" t="str">
            <v>County</v>
          </cell>
          <cell r="F2506" t="str">
            <v>TN</v>
          </cell>
          <cell r="G2506">
            <v>14112</v>
          </cell>
          <cell r="H2506">
            <v>0.73802437641723351</v>
          </cell>
          <cell r="I2506">
            <v>1034.3190682807535</v>
          </cell>
          <cell r="J2506" t="str">
            <v>TONS</v>
          </cell>
        </row>
        <row r="2507">
          <cell r="A2507" t="str">
            <v>47155</v>
          </cell>
          <cell r="B2507" t="str">
            <v>47</v>
          </cell>
          <cell r="C2507" t="str">
            <v>155</v>
          </cell>
          <cell r="D2507" t="str">
            <v>Sevier</v>
          </cell>
          <cell r="E2507" t="str">
            <v>County</v>
          </cell>
          <cell r="F2507" t="str">
            <v>TN</v>
          </cell>
          <cell r="G2507">
            <v>89889</v>
          </cell>
          <cell r="H2507">
            <v>0.56647643204396536</v>
          </cell>
          <cell r="I2507">
            <v>5056.8916905286587</v>
          </cell>
          <cell r="J2507" t="str">
            <v>TONS</v>
          </cell>
        </row>
        <row r="2508">
          <cell r="A2508" t="str">
            <v>47157</v>
          </cell>
          <cell r="B2508" t="str">
            <v>47</v>
          </cell>
          <cell r="C2508" t="str">
            <v>157</v>
          </cell>
          <cell r="D2508" t="str">
            <v>Shelby</v>
          </cell>
          <cell r="E2508" t="str">
            <v>County</v>
          </cell>
          <cell r="F2508" t="str">
            <v>TN</v>
          </cell>
          <cell r="G2508">
            <v>927644</v>
          </cell>
          <cell r="H2508">
            <v>2.759787159729379E-2</v>
          </cell>
          <cell r="I2508">
            <v>0</v>
          </cell>
          <cell r="J2508" t="str">
            <v>TONS</v>
          </cell>
        </row>
        <row r="2509">
          <cell r="A2509" t="str">
            <v>47159</v>
          </cell>
          <cell r="B2509" t="str">
            <v>47</v>
          </cell>
          <cell r="C2509" t="str">
            <v>159</v>
          </cell>
          <cell r="D2509" t="str">
            <v>Smith</v>
          </cell>
          <cell r="E2509" t="str">
            <v>County</v>
          </cell>
          <cell r="F2509" t="str">
            <v>TN</v>
          </cell>
          <cell r="G2509">
            <v>19166</v>
          </cell>
          <cell r="H2509">
            <v>0.82875926119169363</v>
          </cell>
          <cell r="I2509">
            <v>1577.4483034634177</v>
          </cell>
          <cell r="J2509" t="str">
            <v>TONS</v>
          </cell>
        </row>
        <row r="2510">
          <cell r="A2510" t="str">
            <v>47161</v>
          </cell>
          <cell r="B2510" t="str">
            <v>47</v>
          </cell>
          <cell r="C2510" t="str">
            <v>161</v>
          </cell>
          <cell r="D2510" t="str">
            <v>Stewart</v>
          </cell>
          <cell r="E2510" t="str">
            <v>County</v>
          </cell>
          <cell r="F2510" t="str">
            <v>TN</v>
          </cell>
          <cell r="G2510">
            <v>13324</v>
          </cell>
          <cell r="H2510">
            <v>1</v>
          </cell>
          <cell r="I2510">
            <v>1323.2133716536498</v>
          </cell>
          <cell r="J2510" t="str">
            <v>TONS</v>
          </cell>
        </row>
        <row r="2511">
          <cell r="A2511" t="str">
            <v>47163</v>
          </cell>
          <cell r="B2511" t="str">
            <v>47</v>
          </cell>
          <cell r="C2511" t="str">
            <v>163</v>
          </cell>
          <cell r="D2511" t="str">
            <v>Sullivan</v>
          </cell>
          <cell r="E2511" t="str">
            <v>County</v>
          </cell>
          <cell r="F2511" t="str">
            <v>TN</v>
          </cell>
          <cell r="G2511">
            <v>156823</v>
          </cell>
          <cell r="H2511">
            <v>0.2556130159479158</v>
          </cell>
          <cell r="I2511">
            <v>3980.9615142681032</v>
          </cell>
          <cell r="J2511" t="str">
            <v>TONS</v>
          </cell>
        </row>
        <row r="2512">
          <cell r="A2512" t="str">
            <v>47165</v>
          </cell>
          <cell r="B2512" t="str">
            <v>47</v>
          </cell>
          <cell r="C2512" t="str">
            <v>165</v>
          </cell>
          <cell r="D2512" t="str">
            <v>Sumner</v>
          </cell>
          <cell r="E2512" t="str">
            <v>County</v>
          </cell>
          <cell r="F2512" t="str">
            <v>TN</v>
          </cell>
          <cell r="G2512">
            <v>160645</v>
          </cell>
          <cell r="H2512">
            <v>0.27882598275701082</v>
          </cell>
          <cell r="I2512">
            <v>4448.3168225090276</v>
          </cell>
          <cell r="J2512" t="str">
            <v>TONS</v>
          </cell>
        </row>
        <row r="2513">
          <cell r="A2513" t="str">
            <v>47167</v>
          </cell>
          <cell r="B2513" t="str">
            <v>47</v>
          </cell>
          <cell r="C2513" t="str">
            <v>167</v>
          </cell>
          <cell r="D2513" t="str">
            <v>Tipton</v>
          </cell>
          <cell r="E2513" t="str">
            <v>County</v>
          </cell>
          <cell r="F2513" t="str">
            <v>TN</v>
          </cell>
          <cell r="G2513">
            <v>61081</v>
          </cell>
          <cell r="H2513">
            <v>0.5512516167056859</v>
          </cell>
          <cell r="I2513">
            <v>3343.8845269401118</v>
          </cell>
          <cell r="J2513" t="str">
            <v>TONS</v>
          </cell>
        </row>
        <row r="2514">
          <cell r="A2514" t="str">
            <v>47169</v>
          </cell>
          <cell r="B2514" t="str">
            <v>47</v>
          </cell>
          <cell r="C2514" t="str">
            <v>169</v>
          </cell>
          <cell r="D2514" t="str">
            <v>Trousdale</v>
          </cell>
          <cell r="E2514" t="str">
            <v>County</v>
          </cell>
          <cell r="F2514" t="str">
            <v>TN</v>
          </cell>
          <cell r="G2514">
            <v>7870</v>
          </cell>
          <cell r="H2514">
            <v>1</v>
          </cell>
          <cell r="I2514">
            <v>781.57379427455908</v>
          </cell>
          <cell r="J2514" t="str">
            <v>TONS</v>
          </cell>
        </row>
        <row r="2515">
          <cell r="A2515" t="str">
            <v>47171</v>
          </cell>
          <cell r="B2515" t="str">
            <v>47</v>
          </cell>
          <cell r="C2515" t="str">
            <v>171</v>
          </cell>
          <cell r="D2515" t="str">
            <v>Unicoi</v>
          </cell>
          <cell r="E2515" t="str">
            <v>County</v>
          </cell>
          <cell r="F2515" t="str">
            <v>TN</v>
          </cell>
          <cell r="G2515">
            <v>18313</v>
          </cell>
          <cell r="H2515">
            <v>0.44667722383006608</v>
          </cell>
          <cell r="I2515">
            <v>812.36005554839801</v>
          </cell>
          <cell r="J2515" t="str">
            <v>TONS</v>
          </cell>
        </row>
        <row r="2516">
          <cell r="A2516" t="str">
            <v>47173</v>
          </cell>
          <cell r="B2516" t="str">
            <v>47</v>
          </cell>
          <cell r="C2516" t="str">
            <v>173</v>
          </cell>
          <cell r="D2516" t="str">
            <v>Union</v>
          </cell>
          <cell r="E2516" t="str">
            <v>County</v>
          </cell>
          <cell r="F2516" t="str">
            <v>TN</v>
          </cell>
          <cell r="G2516">
            <v>19109</v>
          </cell>
          <cell r="H2516">
            <v>1</v>
          </cell>
          <cell r="I2516">
            <v>1897.7247312315815</v>
          </cell>
          <cell r="J2516" t="str">
            <v>TONS</v>
          </cell>
        </row>
        <row r="2517">
          <cell r="A2517" t="str">
            <v>47175</v>
          </cell>
          <cell r="B2517" t="str">
            <v>47</v>
          </cell>
          <cell r="C2517" t="str">
            <v>175</v>
          </cell>
          <cell r="D2517" t="str">
            <v>Van Buren</v>
          </cell>
          <cell r="E2517" t="str">
            <v>County</v>
          </cell>
          <cell r="F2517" t="str">
            <v>TN</v>
          </cell>
          <cell r="G2517">
            <v>5548</v>
          </cell>
          <cell r="H2517">
            <v>1</v>
          </cell>
          <cell r="I2517">
            <v>550.9747662814807</v>
          </cell>
          <cell r="J2517" t="str">
            <v>TONS</v>
          </cell>
        </row>
        <row r="2518">
          <cell r="A2518" t="str">
            <v>47177</v>
          </cell>
          <cell r="B2518" t="str">
            <v>47</v>
          </cell>
          <cell r="C2518" t="str">
            <v>177</v>
          </cell>
          <cell r="D2518" t="str">
            <v>Warren</v>
          </cell>
          <cell r="E2518" t="str">
            <v>County</v>
          </cell>
          <cell r="F2518" t="str">
            <v>TN</v>
          </cell>
          <cell r="G2518">
            <v>39839</v>
          </cell>
          <cell r="H2518">
            <v>0.61379552699615958</v>
          </cell>
          <cell r="I2518">
            <v>2428.4401513844714</v>
          </cell>
          <cell r="J2518" t="str">
            <v>TONS</v>
          </cell>
        </row>
        <row r="2519">
          <cell r="A2519" t="str">
            <v>47179</v>
          </cell>
          <cell r="B2519" t="str">
            <v>47</v>
          </cell>
          <cell r="C2519" t="str">
            <v>179</v>
          </cell>
          <cell r="D2519" t="str">
            <v>Washington</v>
          </cell>
          <cell r="E2519" t="str">
            <v>County</v>
          </cell>
          <cell r="F2519" t="str">
            <v>TN</v>
          </cell>
          <cell r="G2519">
            <v>122979</v>
          </cell>
          <cell r="H2519">
            <v>0.2642158417290757</v>
          </cell>
          <cell r="I2519">
            <v>3226.8967340995232</v>
          </cell>
          <cell r="J2519" t="str">
            <v>TONS</v>
          </cell>
        </row>
        <row r="2520">
          <cell r="A2520" t="str">
            <v>47181</v>
          </cell>
          <cell r="B2520" t="str">
            <v>47</v>
          </cell>
          <cell r="C2520" t="str">
            <v>181</v>
          </cell>
          <cell r="D2520" t="str">
            <v>Wayne</v>
          </cell>
          <cell r="E2520" t="str">
            <v>County</v>
          </cell>
          <cell r="F2520" t="str">
            <v>TN</v>
          </cell>
          <cell r="G2520">
            <v>17021</v>
          </cell>
          <cell r="H2520">
            <v>1</v>
          </cell>
          <cell r="I2520">
            <v>1690.3643649742398</v>
          </cell>
          <cell r="J2520" t="str">
            <v>TONS</v>
          </cell>
        </row>
        <row r="2521">
          <cell r="A2521" t="str">
            <v>47183</v>
          </cell>
          <cell r="B2521" t="str">
            <v>47</v>
          </cell>
          <cell r="C2521" t="str">
            <v>183</v>
          </cell>
          <cell r="D2521" t="str">
            <v>Weakley</v>
          </cell>
          <cell r="E2521" t="str">
            <v>County</v>
          </cell>
          <cell r="F2521" t="str">
            <v>TN</v>
          </cell>
          <cell r="G2521">
            <v>35021</v>
          </cell>
          <cell r="H2521">
            <v>0.67005510979126814</v>
          </cell>
          <cell r="I2521">
            <v>2330.4206679093772</v>
          </cell>
          <cell r="J2521" t="str">
            <v>TONS</v>
          </cell>
        </row>
        <row r="2522">
          <cell r="A2522" t="str">
            <v>47185</v>
          </cell>
          <cell r="B2522" t="str">
            <v>47</v>
          </cell>
          <cell r="C2522" t="str">
            <v>185</v>
          </cell>
          <cell r="D2522" t="str">
            <v>White</v>
          </cell>
          <cell r="E2522" t="str">
            <v>County</v>
          </cell>
          <cell r="F2522" t="str">
            <v>TN</v>
          </cell>
          <cell r="G2522">
            <v>25841</v>
          </cell>
          <cell r="H2522">
            <v>0.78174219263960376</v>
          </cell>
          <cell r="I2522">
            <v>2006.1718193316856</v>
          </cell>
          <cell r="J2522" t="str">
            <v>TONS</v>
          </cell>
        </row>
        <row r="2523">
          <cell r="A2523" t="str">
            <v>47187</v>
          </cell>
          <cell r="B2523" t="str">
            <v>47</v>
          </cell>
          <cell r="C2523" t="str">
            <v>187</v>
          </cell>
          <cell r="D2523" t="str">
            <v>Williamson</v>
          </cell>
          <cell r="E2523" t="str">
            <v>County</v>
          </cell>
          <cell r="F2523" t="str">
            <v>TN</v>
          </cell>
          <cell r="G2523">
            <v>183182</v>
          </cell>
          <cell r="H2523">
            <v>0.19386184232075204</v>
          </cell>
          <cell r="I2523">
            <v>0</v>
          </cell>
          <cell r="J2523" t="str">
            <v>TONS</v>
          </cell>
        </row>
        <row r="2524">
          <cell r="A2524" t="str">
            <v>47189</v>
          </cell>
          <cell r="B2524" t="str">
            <v>47</v>
          </cell>
          <cell r="C2524" t="str">
            <v>189</v>
          </cell>
          <cell r="D2524" t="str">
            <v>Wilson</v>
          </cell>
          <cell r="E2524" t="str">
            <v>County</v>
          </cell>
          <cell r="F2524" t="str">
            <v>TN</v>
          </cell>
          <cell r="G2524">
            <v>113993</v>
          </cell>
          <cell r="H2524">
            <v>0.38467274306317056</v>
          </cell>
          <cell r="I2524">
            <v>4354.7663124446517</v>
          </cell>
          <cell r="J2524" t="str">
            <v>TONS</v>
          </cell>
        </row>
        <row r="2525">
          <cell r="A2525" t="str">
            <v>48001</v>
          </cell>
          <cell r="B2525" t="str">
            <v>48</v>
          </cell>
          <cell r="C2525" t="str">
            <v>001</v>
          </cell>
          <cell r="D2525" t="str">
            <v>Anderson</v>
          </cell>
          <cell r="E2525" t="str">
            <v>County</v>
          </cell>
          <cell r="F2525" t="str">
            <v>TX</v>
          </cell>
          <cell r="G2525">
            <v>58458</v>
          </cell>
          <cell r="H2525">
            <v>0.67063532792774294</v>
          </cell>
          <cell r="I2525">
            <v>3893.3696354180188</v>
          </cell>
          <cell r="J2525" t="str">
            <v>TONS</v>
          </cell>
        </row>
        <row r="2526">
          <cell r="A2526" t="str">
            <v>48003</v>
          </cell>
          <cell r="B2526" t="str">
            <v>48</v>
          </cell>
          <cell r="C2526" t="str">
            <v>003</v>
          </cell>
          <cell r="D2526" t="str">
            <v>Andrews</v>
          </cell>
          <cell r="E2526" t="str">
            <v>County</v>
          </cell>
          <cell r="F2526" t="str">
            <v>TX</v>
          </cell>
          <cell r="G2526">
            <v>14786</v>
          </cell>
          <cell r="H2526">
            <v>0.16502096577843905</v>
          </cell>
          <cell r="I2526">
            <v>0</v>
          </cell>
          <cell r="J2526" t="str">
            <v>TONS</v>
          </cell>
        </row>
        <row r="2527">
          <cell r="A2527" t="str">
            <v>48005</v>
          </cell>
          <cell r="B2527" t="str">
            <v>48</v>
          </cell>
          <cell r="C2527" t="str">
            <v>005</v>
          </cell>
          <cell r="D2527" t="str">
            <v>Angelina</v>
          </cell>
          <cell r="E2527" t="str">
            <v>County</v>
          </cell>
          <cell r="F2527" t="str">
            <v>TX</v>
          </cell>
          <cell r="G2527">
            <v>86771</v>
          </cell>
          <cell r="H2527">
            <v>0.43082366228348179</v>
          </cell>
          <cell r="I2527">
            <v>3712.5251780642748</v>
          </cell>
          <cell r="J2527" t="str">
            <v>TONS</v>
          </cell>
        </row>
        <row r="2528">
          <cell r="A2528" t="str">
            <v>48007</v>
          </cell>
          <cell r="B2528" t="str">
            <v>48</v>
          </cell>
          <cell r="C2528" t="str">
            <v>007</v>
          </cell>
          <cell r="D2528" t="str">
            <v>Aransas</v>
          </cell>
          <cell r="E2528" t="str">
            <v>County</v>
          </cell>
          <cell r="F2528" t="str">
            <v>TX</v>
          </cell>
          <cell r="G2528">
            <v>23158</v>
          </cell>
          <cell r="H2528">
            <v>0.27260557906554972</v>
          </cell>
          <cell r="I2528">
            <v>626.94731426369628</v>
          </cell>
          <cell r="J2528" t="str">
            <v>TONS</v>
          </cell>
        </row>
        <row r="2529">
          <cell r="A2529" t="str">
            <v>48009</v>
          </cell>
          <cell r="B2529" t="str">
            <v>48</v>
          </cell>
          <cell r="C2529" t="str">
            <v>009</v>
          </cell>
          <cell r="D2529" t="str">
            <v>Archer</v>
          </cell>
          <cell r="E2529" t="str">
            <v>County</v>
          </cell>
          <cell r="F2529" t="str">
            <v>TX</v>
          </cell>
          <cell r="G2529">
            <v>9054</v>
          </cell>
          <cell r="H2529">
            <v>0.88988292467417718</v>
          </cell>
          <cell r="I2529">
            <v>800.1448615591006</v>
          </cell>
          <cell r="J2529" t="str">
            <v>TONS</v>
          </cell>
        </row>
        <row r="2530">
          <cell r="A2530" t="str">
            <v>48011</v>
          </cell>
          <cell r="B2530" t="str">
            <v>48</v>
          </cell>
          <cell r="C2530" t="str">
            <v>011</v>
          </cell>
          <cell r="D2530" t="str">
            <v>Armstrong</v>
          </cell>
          <cell r="E2530" t="str">
            <v>County</v>
          </cell>
          <cell r="F2530" t="str">
            <v>TX</v>
          </cell>
          <cell r="G2530">
            <v>1901</v>
          </cell>
          <cell r="H2530">
            <v>1</v>
          </cell>
          <cell r="I2530">
            <v>188.78929897280005</v>
          </cell>
          <cell r="J2530" t="str">
            <v>TONS</v>
          </cell>
        </row>
        <row r="2531">
          <cell r="A2531" t="str">
            <v>48013</v>
          </cell>
          <cell r="B2531" t="str">
            <v>48</v>
          </cell>
          <cell r="C2531" t="str">
            <v>013</v>
          </cell>
          <cell r="D2531" t="str">
            <v>Atascosa</v>
          </cell>
          <cell r="E2531" t="str">
            <v>County</v>
          </cell>
          <cell r="F2531" t="str">
            <v>TX</v>
          </cell>
          <cell r="G2531">
            <v>44911</v>
          </cell>
          <cell r="H2531">
            <v>0.60711184342366009</v>
          </cell>
          <cell r="I2531">
            <v>2707.8006448145011</v>
          </cell>
          <cell r="J2531" t="str">
            <v>TONS</v>
          </cell>
        </row>
        <row r="2532">
          <cell r="A2532" t="str">
            <v>48015</v>
          </cell>
          <cell r="B2532" t="str">
            <v>48</v>
          </cell>
          <cell r="C2532" t="str">
            <v>015</v>
          </cell>
          <cell r="D2532" t="str">
            <v>Austin</v>
          </cell>
          <cell r="E2532" t="str">
            <v>County</v>
          </cell>
          <cell r="F2532" t="str">
            <v>TX</v>
          </cell>
          <cell r="G2532">
            <v>28417</v>
          </cell>
          <cell r="H2532">
            <v>0.66344089805398176</v>
          </cell>
          <cell r="I2532">
            <v>1872.3012380506045</v>
          </cell>
          <cell r="J2532" t="str">
            <v>TONS</v>
          </cell>
        </row>
        <row r="2533">
          <cell r="A2533" t="str">
            <v>48017</v>
          </cell>
          <cell r="B2533" t="str">
            <v>48</v>
          </cell>
          <cell r="C2533" t="str">
            <v>017</v>
          </cell>
          <cell r="D2533" t="str">
            <v>Bailey</v>
          </cell>
          <cell r="E2533" t="str">
            <v>County</v>
          </cell>
          <cell r="F2533" t="str">
            <v>TX</v>
          </cell>
          <cell r="G2533">
            <v>7165</v>
          </cell>
          <cell r="H2533">
            <v>0.28750872295882762</v>
          </cell>
          <cell r="I2533">
            <v>204.57967169067234</v>
          </cell>
          <cell r="J2533" t="str">
            <v>TONS</v>
          </cell>
        </row>
        <row r="2534">
          <cell r="A2534" t="str">
            <v>48019</v>
          </cell>
          <cell r="B2534" t="str">
            <v>48</v>
          </cell>
          <cell r="C2534" t="str">
            <v>019</v>
          </cell>
          <cell r="D2534" t="str">
            <v>Bandera</v>
          </cell>
          <cell r="E2534" t="str">
            <v>County</v>
          </cell>
          <cell r="F2534" t="str">
            <v>TX</v>
          </cell>
          <cell r="G2534">
            <v>20485</v>
          </cell>
          <cell r="H2534">
            <v>1</v>
          </cell>
          <cell r="I2534">
            <v>2034.3760070793317</v>
          </cell>
          <cell r="J2534" t="str">
            <v>TONS</v>
          </cell>
        </row>
        <row r="2535">
          <cell r="A2535" t="str">
            <v>48021</v>
          </cell>
          <cell r="B2535" t="str">
            <v>48</v>
          </cell>
          <cell r="C2535" t="str">
            <v>021</v>
          </cell>
          <cell r="D2535" t="str">
            <v>Bastrop</v>
          </cell>
          <cell r="E2535" t="str">
            <v>County</v>
          </cell>
          <cell r="F2535" t="str">
            <v>TX</v>
          </cell>
          <cell r="G2535">
            <v>74171</v>
          </cell>
          <cell r="H2535">
            <v>0.63852449070391393</v>
          </cell>
          <cell r="I2535">
            <v>4703.3462384806999</v>
          </cell>
          <cell r="J2535" t="str">
            <v>TONS</v>
          </cell>
        </row>
        <row r="2536">
          <cell r="A2536" t="str">
            <v>48023</v>
          </cell>
          <cell r="B2536" t="str">
            <v>48</v>
          </cell>
          <cell r="C2536" t="str">
            <v>023</v>
          </cell>
          <cell r="D2536" t="str">
            <v>Baylor</v>
          </cell>
          <cell r="E2536" t="str">
            <v>County</v>
          </cell>
          <cell r="F2536" t="str">
            <v>TX</v>
          </cell>
          <cell r="G2536">
            <v>3726</v>
          </cell>
          <cell r="H2536">
            <v>1</v>
          </cell>
          <cell r="I2536">
            <v>370.03099840749763</v>
          </cell>
          <cell r="J2536" t="str">
            <v>TONS</v>
          </cell>
        </row>
        <row r="2537">
          <cell r="A2537" t="str">
            <v>48025</v>
          </cell>
          <cell r="B2537" t="str">
            <v>48</v>
          </cell>
          <cell r="C2537" t="str">
            <v>025</v>
          </cell>
          <cell r="D2537" t="str">
            <v>Bee</v>
          </cell>
          <cell r="E2537" t="str">
            <v>County</v>
          </cell>
          <cell r="F2537" t="str">
            <v>TX</v>
          </cell>
          <cell r="G2537">
            <v>31861</v>
          </cell>
          <cell r="H2537">
            <v>0.42977307680236027</v>
          </cell>
          <cell r="I2537">
            <v>1359.858953621542</v>
          </cell>
          <cell r="J2537" t="str">
            <v>TONS</v>
          </cell>
        </row>
        <row r="2538">
          <cell r="A2538" t="str">
            <v>48027</v>
          </cell>
          <cell r="B2538" t="str">
            <v>48</v>
          </cell>
          <cell r="C2538" t="str">
            <v>027</v>
          </cell>
          <cell r="D2538" t="str">
            <v>Bell</v>
          </cell>
          <cell r="E2538" t="str">
            <v>County</v>
          </cell>
          <cell r="F2538" t="str">
            <v>TX</v>
          </cell>
          <cell r="G2538">
            <v>310235</v>
          </cell>
          <cell r="H2538">
            <v>0.15186229793543604</v>
          </cell>
          <cell r="I2538">
            <v>0</v>
          </cell>
          <cell r="J2538" t="str">
            <v>TONS</v>
          </cell>
        </row>
        <row r="2539">
          <cell r="A2539" t="str">
            <v>48029</v>
          </cell>
          <cell r="B2539" t="str">
            <v>48</v>
          </cell>
          <cell r="C2539" t="str">
            <v>029</v>
          </cell>
          <cell r="D2539" t="str">
            <v>Bexar</v>
          </cell>
          <cell r="E2539" t="str">
            <v>County</v>
          </cell>
          <cell r="F2539" t="str">
            <v>TX</v>
          </cell>
          <cell r="G2539">
            <v>1714773</v>
          </cell>
          <cell r="H2539">
            <v>4.5390847651555044E-2</v>
          </cell>
          <cell r="I2539">
            <v>0</v>
          </cell>
          <cell r="J2539" t="str">
            <v>TONS</v>
          </cell>
        </row>
        <row r="2540">
          <cell r="A2540" t="str">
            <v>48031</v>
          </cell>
          <cell r="B2540" t="str">
            <v>48</v>
          </cell>
          <cell r="C2540" t="str">
            <v>031</v>
          </cell>
          <cell r="D2540" t="str">
            <v>Blanco</v>
          </cell>
          <cell r="E2540" t="str">
            <v>County</v>
          </cell>
          <cell r="F2540" t="str">
            <v>TX</v>
          </cell>
          <cell r="G2540">
            <v>10497</v>
          </cell>
          <cell r="H2540">
            <v>1</v>
          </cell>
          <cell r="I2540">
            <v>1042.4625309402854</v>
          </cell>
          <cell r="J2540" t="str">
            <v>TONS</v>
          </cell>
        </row>
        <row r="2541">
          <cell r="A2541" t="str">
            <v>48033</v>
          </cell>
          <cell r="B2541" t="str">
            <v>48</v>
          </cell>
          <cell r="C2541" t="str">
            <v>033</v>
          </cell>
          <cell r="D2541" t="str">
            <v>Borden</v>
          </cell>
          <cell r="E2541" t="str">
            <v>County</v>
          </cell>
          <cell r="F2541" t="str">
            <v>TX</v>
          </cell>
          <cell r="G2541">
            <v>641</v>
          </cell>
          <cell r="H2541">
            <v>1</v>
          </cell>
          <cell r="I2541">
            <v>63.658043472680085</v>
          </cell>
          <cell r="J2541" t="str">
            <v>TONS</v>
          </cell>
        </row>
        <row r="2542">
          <cell r="A2542" t="str">
            <v>48035</v>
          </cell>
          <cell r="B2542" t="str">
            <v>48</v>
          </cell>
          <cell r="C2542" t="str">
            <v>035</v>
          </cell>
          <cell r="D2542" t="str">
            <v>Bosque</v>
          </cell>
          <cell r="E2542" t="str">
            <v>County</v>
          </cell>
          <cell r="F2542" t="str">
            <v>TX</v>
          </cell>
          <cell r="G2542">
            <v>18212</v>
          </cell>
          <cell r="H2542">
            <v>0.81215681967933229</v>
          </cell>
          <cell r="I2542">
            <v>1468.901904843075</v>
          </cell>
          <cell r="J2542" t="str">
            <v>TONS</v>
          </cell>
        </row>
        <row r="2543">
          <cell r="A2543" t="str">
            <v>48037</v>
          </cell>
          <cell r="B2543" t="str">
            <v>48</v>
          </cell>
          <cell r="C2543" t="str">
            <v>037</v>
          </cell>
          <cell r="D2543" t="str">
            <v>Bowie</v>
          </cell>
          <cell r="E2543" t="str">
            <v>County</v>
          </cell>
          <cell r="F2543" t="str">
            <v>TX</v>
          </cell>
          <cell r="G2543">
            <v>92565</v>
          </cell>
          <cell r="H2543">
            <v>0.35424836601307191</v>
          </cell>
          <cell r="I2543">
            <v>3256.491269130504</v>
          </cell>
          <cell r="J2543" t="str">
            <v>TONS</v>
          </cell>
        </row>
        <row r="2544">
          <cell r="A2544" t="str">
            <v>48039</v>
          </cell>
          <cell r="B2544" t="str">
            <v>48</v>
          </cell>
          <cell r="C2544" t="str">
            <v>039</v>
          </cell>
          <cell r="D2544" t="str">
            <v>Brazoria</v>
          </cell>
          <cell r="E2544" t="str">
            <v>County</v>
          </cell>
          <cell r="F2544" t="str">
            <v>TX</v>
          </cell>
          <cell r="G2544">
            <v>313166</v>
          </cell>
          <cell r="H2544">
            <v>0.22528626990158573</v>
          </cell>
          <cell r="I2544">
            <v>7006.5558238448129</v>
          </cell>
          <cell r="J2544" t="str">
            <v>TONS</v>
          </cell>
        </row>
        <row r="2545">
          <cell r="A2545" t="str">
            <v>48041</v>
          </cell>
          <cell r="B2545" t="str">
            <v>48</v>
          </cell>
          <cell r="C2545" t="str">
            <v>041</v>
          </cell>
          <cell r="D2545" t="str">
            <v>Brazos</v>
          </cell>
          <cell r="E2545" t="str">
            <v>County</v>
          </cell>
          <cell r="F2545" t="str">
            <v>TX</v>
          </cell>
          <cell r="G2545">
            <v>194851</v>
          </cell>
          <cell r="H2545">
            <v>0.12063576784312115</v>
          </cell>
          <cell r="I2545">
            <v>0</v>
          </cell>
          <cell r="J2545" t="str">
            <v>TONS</v>
          </cell>
        </row>
        <row r="2546">
          <cell r="A2546" t="str">
            <v>48043</v>
          </cell>
          <cell r="B2546" t="str">
            <v>48</v>
          </cell>
          <cell r="C2546" t="str">
            <v>043</v>
          </cell>
          <cell r="D2546" t="str">
            <v>Brewster</v>
          </cell>
          <cell r="E2546" t="str">
            <v>County</v>
          </cell>
          <cell r="F2546" t="str">
            <v>TX</v>
          </cell>
          <cell r="G2546">
            <v>9232</v>
          </cell>
          <cell r="H2546">
            <v>0.34867850953206236</v>
          </cell>
          <cell r="I2546">
            <v>319.68056464673504</v>
          </cell>
          <cell r="J2546" t="str">
            <v>TONS</v>
          </cell>
        </row>
        <row r="2547">
          <cell r="A2547" t="str">
            <v>48045</v>
          </cell>
          <cell r="B2547" t="str">
            <v>48</v>
          </cell>
          <cell r="C2547" t="str">
            <v>045</v>
          </cell>
          <cell r="D2547" t="str">
            <v>Briscoe</v>
          </cell>
          <cell r="E2547" t="str">
            <v>County</v>
          </cell>
          <cell r="F2547" t="str">
            <v>TX</v>
          </cell>
          <cell r="G2547">
            <v>1637</v>
          </cell>
          <cell r="H2547">
            <v>1</v>
          </cell>
          <cell r="I2547">
            <v>162.5713216299178</v>
          </cell>
          <cell r="J2547" t="str">
            <v>TONS</v>
          </cell>
        </row>
        <row r="2548">
          <cell r="A2548" t="str">
            <v>48047</v>
          </cell>
          <cell r="B2548" t="str">
            <v>48</v>
          </cell>
          <cell r="C2548" t="str">
            <v>047</v>
          </cell>
          <cell r="D2548" t="str">
            <v>Brooks</v>
          </cell>
          <cell r="E2548" t="str">
            <v>County</v>
          </cell>
          <cell r="F2548" t="str">
            <v>TX</v>
          </cell>
          <cell r="G2548">
            <v>7223</v>
          </cell>
          <cell r="H2548">
            <v>0.31759656652360513</v>
          </cell>
          <cell r="I2548">
            <v>227.81833342640891</v>
          </cell>
          <cell r="J2548" t="str">
            <v>TONS</v>
          </cell>
        </row>
        <row r="2549">
          <cell r="A2549" t="str">
            <v>48049</v>
          </cell>
          <cell r="B2549" t="str">
            <v>48</v>
          </cell>
          <cell r="C2549" t="str">
            <v>049</v>
          </cell>
          <cell r="D2549" t="str">
            <v>Brown</v>
          </cell>
          <cell r="E2549" t="str">
            <v>County</v>
          </cell>
          <cell r="F2549" t="str">
            <v>TX</v>
          </cell>
          <cell r="G2549">
            <v>38106</v>
          </cell>
          <cell r="H2549">
            <v>0.40400461869521859</v>
          </cell>
          <cell r="I2549">
            <v>1528.8854590669421</v>
          </cell>
          <cell r="J2549" t="str">
            <v>TONS</v>
          </cell>
        </row>
        <row r="2550">
          <cell r="A2550" t="str">
            <v>48051</v>
          </cell>
          <cell r="B2550" t="str">
            <v>48</v>
          </cell>
          <cell r="C2550" t="str">
            <v>051</v>
          </cell>
          <cell r="D2550" t="str">
            <v>Burleson</v>
          </cell>
          <cell r="E2550" t="str">
            <v>County</v>
          </cell>
          <cell r="F2550" t="str">
            <v>TX</v>
          </cell>
          <cell r="G2550">
            <v>17187</v>
          </cell>
          <cell r="H2550">
            <v>0.7665677546983185</v>
          </cell>
          <cell r="I2550">
            <v>1308.4161041381594</v>
          </cell>
          <cell r="J2550" t="str">
            <v>TONS</v>
          </cell>
        </row>
        <row r="2551">
          <cell r="A2551" t="str">
            <v>48053</v>
          </cell>
          <cell r="B2551" t="str">
            <v>48</v>
          </cell>
          <cell r="C2551" t="str">
            <v>053</v>
          </cell>
          <cell r="D2551" t="str">
            <v>Burnet</v>
          </cell>
          <cell r="E2551" t="str">
            <v>County</v>
          </cell>
          <cell r="F2551" t="str">
            <v>TX</v>
          </cell>
          <cell r="G2551">
            <v>42750</v>
          </cell>
          <cell r="H2551">
            <v>0.5567251461988304</v>
          </cell>
          <cell r="I2551">
            <v>2363.5903816689333</v>
          </cell>
          <cell r="J2551" t="str">
            <v>TONS</v>
          </cell>
        </row>
        <row r="2552">
          <cell r="A2552" t="str">
            <v>48055</v>
          </cell>
          <cell r="B2552" t="str">
            <v>48</v>
          </cell>
          <cell r="C2552" t="str">
            <v>055</v>
          </cell>
          <cell r="D2552" t="str">
            <v>Caldwell</v>
          </cell>
          <cell r="E2552" t="str">
            <v>County</v>
          </cell>
          <cell r="F2552" t="str">
            <v>TX</v>
          </cell>
          <cell r="G2552">
            <v>38066</v>
          </cell>
          <cell r="H2552">
            <v>0.42292334366626388</v>
          </cell>
          <cell r="I2552">
            <v>1598.8000653146285</v>
          </cell>
          <cell r="J2552" t="str">
            <v>TONS</v>
          </cell>
        </row>
        <row r="2553">
          <cell r="A2553" t="str">
            <v>48057</v>
          </cell>
          <cell r="B2553" t="str">
            <v>48</v>
          </cell>
          <cell r="C2553" t="str">
            <v>057</v>
          </cell>
          <cell r="D2553" t="str">
            <v>Calhoun</v>
          </cell>
          <cell r="E2553" t="str">
            <v>County</v>
          </cell>
          <cell r="F2553" t="str">
            <v>TX</v>
          </cell>
          <cell r="G2553">
            <v>21381</v>
          </cell>
          <cell r="H2553">
            <v>0.44731303493756136</v>
          </cell>
          <cell r="I2553">
            <v>949.80581555805361</v>
          </cell>
          <cell r="J2553" t="str">
            <v>TONS</v>
          </cell>
        </row>
        <row r="2554">
          <cell r="A2554" t="str">
            <v>48059</v>
          </cell>
          <cell r="B2554" t="str">
            <v>48</v>
          </cell>
          <cell r="C2554" t="str">
            <v>059</v>
          </cell>
          <cell r="D2554" t="str">
            <v>Callahan</v>
          </cell>
          <cell r="E2554" t="str">
            <v>County</v>
          </cell>
          <cell r="F2554" t="str">
            <v>TX</v>
          </cell>
          <cell r="G2554">
            <v>13544</v>
          </cell>
          <cell r="H2554">
            <v>0.72179562906083872</v>
          </cell>
          <cell r="I2554">
            <v>970.85964584854992</v>
          </cell>
          <cell r="J2554" t="str">
            <v>TONS</v>
          </cell>
        </row>
        <row r="2555">
          <cell r="A2555" t="str">
            <v>48061</v>
          </cell>
          <cell r="B2555" t="str">
            <v>48</v>
          </cell>
          <cell r="C2555" t="str">
            <v>061</v>
          </cell>
          <cell r="D2555" t="str">
            <v>Cameron</v>
          </cell>
          <cell r="E2555" t="str">
            <v>County</v>
          </cell>
          <cell r="F2555" t="str">
            <v>TX</v>
          </cell>
          <cell r="G2555">
            <v>406220</v>
          </cell>
          <cell r="H2555">
            <v>8.4208064595539367E-2</v>
          </cell>
          <cell r="I2555">
            <v>0</v>
          </cell>
          <cell r="J2555" t="str">
            <v>TONS</v>
          </cell>
        </row>
        <row r="2556">
          <cell r="A2556" t="str">
            <v>48063</v>
          </cell>
          <cell r="B2556" t="str">
            <v>48</v>
          </cell>
          <cell r="C2556" t="str">
            <v>063</v>
          </cell>
          <cell r="D2556" t="str">
            <v>Camp</v>
          </cell>
          <cell r="E2556" t="str">
            <v>County</v>
          </cell>
          <cell r="F2556" t="str">
            <v>TX</v>
          </cell>
          <cell r="G2556">
            <v>12401</v>
          </cell>
          <cell r="H2556">
            <v>0.61478912990887835</v>
          </cell>
          <cell r="I2556">
            <v>757.14340629596416</v>
          </cell>
          <cell r="J2556" t="str">
            <v>TONS</v>
          </cell>
        </row>
        <row r="2557">
          <cell r="A2557" t="str">
            <v>48065</v>
          </cell>
          <cell r="B2557" t="str">
            <v>48</v>
          </cell>
          <cell r="C2557" t="str">
            <v>065</v>
          </cell>
          <cell r="D2557" t="str">
            <v>Carson</v>
          </cell>
          <cell r="E2557" t="str">
            <v>County</v>
          </cell>
          <cell r="F2557" t="str">
            <v>TX</v>
          </cell>
          <cell r="G2557">
            <v>6182</v>
          </cell>
          <cell r="H2557">
            <v>0.95195729537366547</v>
          </cell>
          <cell r="I2557">
            <v>584.4424116017509</v>
          </cell>
          <cell r="J2557" t="str">
            <v>TONS</v>
          </cell>
        </row>
        <row r="2558">
          <cell r="A2558" t="str">
            <v>48067</v>
          </cell>
          <cell r="B2558" t="str">
            <v>48</v>
          </cell>
          <cell r="C2558" t="str">
            <v>067</v>
          </cell>
          <cell r="D2558" t="str">
            <v>Cass</v>
          </cell>
          <cell r="E2558" t="str">
            <v>County</v>
          </cell>
          <cell r="F2558" t="str">
            <v>TX</v>
          </cell>
          <cell r="G2558">
            <v>30464</v>
          </cell>
          <cell r="H2558">
            <v>0.74011948529411764</v>
          </cell>
          <cell r="I2558">
            <v>2239.1542998104806</v>
          </cell>
          <cell r="J2558" t="str">
            <v>TONS</v>
          </cell>
        </row>
        <row r="2559">
          <cell r="A2559" t="str">
            <v>48069</v>
          </cell>
          <cell r="B2559" t="str">
            <v>48</v>
          </cell>
          <cell r="C2559" t="str">
            <v>069</v>
          </cell>
          <cell r="D2559" t="str">
            <v>Castro</v>
          </cell>
          <cell r="E2559" t="str">
            <v>County</v>
          </cell>
          <cell r="F2559" t="str">
            <v>TX</v>
          </cell>
          <cell r="G2559">
            <v>8062</v>
          </cell>
          <cell r="H2559">
            <v>0.45757876457454727</v>
          </cell>
          <cell r="I2559">
            <v>366.35650915868467</v>
          </cell>
          <cell r="J2559" t="str">
            <v>TONS</v>
          </cell>
        </row>
        <row r="2560">
          <cell r="A2560" t="str">
            <v>48071</v>
          </cell>
          <cell r="B2560" t="str">
            <v>48</v>
          </cell>
          <cell r="C2560" t="str">
            <v>071</v>
          </cell>
          <cell r="D2560" t="str">
            <v>Chambers</v>
          </cell>
          <cell r="E2560" t="str">
            <v>County</v>
          </cell>
          <cell r="F2560" t="str">
            <v>TX</v>
          </cell>
          <cell r="G2560">
            <v>35096</v>
          </cell>
          <cell r="H2560">
            <v>0.45720310006838388</v>
          </cell>
          <cell r="I2560">
            <v>1593.5366077420042</v>
          </cell>
          <cell r="J2560" t="str">
            <v>TONS</v>
          </cell>
        </row>
        <row r="2561">
          <cell r="A2561" t="str">
            <v>48073</v>
          </cell>
          <cell r="B2561" t="str">
            <v>48</v>
          </cell>
          <cell r="C2561" t="str">
            <v>073</v>
          </cell>
          <cell r="D2561" t="str">
            <v>Cherokee</v>
          </cell>
          <cell r="E2561" t="str">
            <v>County</v>
          </cell>
          <cell r="F2561" t="str">
            <v>TX</v>
          </cell>
          <cell r="G2561">
            <v>50845</v>
          </cell>
          <cell r="H2561">
            <v>0.63048480676566032</v>
          </cell>
          <cell r="I2561">
            <v>3183.5973472756718</v>
          </cell>
          <cell r="J2561" t="str">
            <v>TONS</v>
          </cell>
        </row>
        <row r="2562">
          <cell r="A2562" t="str">
            <v>48075</v>
          </cell>
          <cell r="B2562" t="str">
            <v>48</v>
          </cell>
          <cell r="C2562" t="str">
            <v>075</v>
          </cell>
          <cell r="D2562" t="str">
            <v>Childress</v>
          </cell>
          <cell r="E2562" t="str">
            <v>County</v>
          </cell>
          <cell r="F2562" t="str">
            <v>TX</v>
          </cell>
          <cell r="G2562">
            <v>7041</v>
          </cell>
          <cell r="H2562">
            <v>0.33148700468683423</v>
          </cell>
          <cell r="I2562">
            <v>231.79075423593653</v>
          </cell>
          <cell r="J2562" t="str">
            <v>TONS</v>
          </cell>
        </row>
        <row r="2563">
          <cell r="A2563" t="str">
            <v>48077</v>
          </cell>
          <cell r="B2563" t="str">
            <v>48</v>
          </cell>
          <cell r="C2563" t="str">
            <v>077</v>
          </cell>
          <cell r="D2563" t="str">
            <v>Clay</v>
          </cell>
          <cell r="E2563" t="str">
            <v>County</v>
          </cell>
          <cell r="F2563" t="str">
            <v>TX</v>
          </cell>
          <cell r="G2563">
            <v>10752</v>
          </cell>
          <cell r="H2563">
            <v>0.74600074404761907</v>
          </cell>
          <cell r="I2563">
            <v>796.56968283052572</v>
          </cell>
          <cell r="J2563" t="str">
            <v>TONS</v>
          </cell>
        </row>
        <row r="2564">
          <cell r="A2564" t="str">
            <v>48079</v>
          </cell>
          <cell r="B2564" t="str">
            <v>48</v>
          </cell>
          <cell r="C2564" t="str">
            <v>079</v>
          </cell>
          <cell r="D2564" t="str">
            <v>Cochran</v>
          </cell>
          <cell r="E2564" t="str">
            <v>County</v>
          </cell>
          <cell r="F2564" t="str">
            <v>TX</v>
          </cell>
          <cell r="G2564">
            <v>3127</v>
          </cell>
          <cell r="H2564">
            <v>1</v>
          </cell>
          <cell r="I2564">
            <v>310.54399678482156</v>
          </cell>
          <cell r="J2564" t="str">
            <v>TONS</v>
          </cell>
        </row>
        <row r="2565">
          <cell r="A2565" t="str">
            <v>48081</v>
          </cell>
          <cell r="B2565" t="str">
            <v>48</v>
          </cell>
          <cell r="C2565" t="str">
            <v>081</v>
          </cell>
          <cell r="D2565" t="str">
            <v>Coke</v>
          </cell>
          <cell r="E2565" t="str">
            <v>County</v>
          </cell>
          <cell r="F2565" t="str">
            <v>TX</v>
          </cell>
          <cell r="G2565">
            <v>3320</v>
          </cell>
          <cell r="H2565">
            <v>1</v>
          </cell>
          <cell r="I2565">
            <v>329.71092719079235</v>
          </cell>
          <cell r="J2565" t="str">
            <v>TONS</v>
          </cell>
        </row>
        <row r="2566">
          <cell r="A2566" t="str">
            <v>48083</v>
          </cell>
          <cell r="B2566" t="str">
            <v>48</v>
          </cell>
          <cell r="C2566" t="str">
            <v>083</v>
          </cell>
          <cell r="D2566" t="str">
            <v>Coleman</v>
          </cell>
          <cell r="E2566" t="str">
            <v>County</v>
          </cell>
          <cell r="F2566" t="str">
            <v>TX</v>
          </cell>
          <cell r="G2566">
            <v>8895</v>
          </cell>
          <cell r="H2566">
            <v>0.51545812254075318</v>
          </cell>
          <cell r="I2566">
            <v>455.33873529210331</v>
          </cell>
          <cell r="J2566" t="str">
            <v>TONS</v>
          </cell>
        </row>
        <row r="2567">
          <cell r="A2567" t="str">
            <v>48085</v>
          </cell>
          <cell r="B2567" t="str">
            <v>48</v>
          </cell>
          <cell r="C2567" t="str">
            <v>085</v>
          </cell>
          <cell r="D2567" t="str">
            <v>Collin</v>
          </cell>
          <cell r="E2567" t="str">
            <v>County</v>
          </cell>
          <cell r="F2567" t="str">
            <v>TX</v>
          </cell>
          <cell r="G2567">
            <v>782341</v>
          </cell>
          <cell r="H2567">
            <v>5.2427266371058143E-2</v>
          </cell>
          <cell r="I2567">
            <v>0</v>
          </cell>
          <cell r="J2567" t="str">
            <v>TONS</v>
          </cell>
        </row>
        <row r="2568">
          <cell r="A2568" t="str">
            <v>48087</v>
          </cell>
          <cell r="B2568" t="str">
            <v>48</v>
          </cell>
          <cell r="C2568" t="str">
            <v>087</v>
          </cell>
          <cell r="D2568" t="str">
            <v>Collingsworth</v>
          </cell>
          <cell r="E2568" t="str">
            <v>County</v>
          </cell>
          <cell r="F2568" t="str">
            <v>TX</v>
          </cell>
          <cell r="G2568">
            <v>3057</v>
          </cell>
          <cell r="H2568">
            <v>1</v>
          </cell>
          <cell r="I2568">
            <v>303.59226036814823</v>
          </cell>
          <cell r="J2568" t="str">
            <v>TONS</v>
          </cell>
        </row>
        <row r="2569">
          <cell r="A2569" t="str">
            <v>48089</v>
          </cell>
          <cell r="B2569" t="str">
            <v>48</v>
          </cell>
          <cell r="C2569" t="str">
            <v>089</v>
          </cell>
          <cell r="D2569" t="str">
            <v>Colorado</v>
          </cell>
          <cell r="E2569" t="str">
            <v>County</v>
          </cell>
          <cell r="F2569" t="str">
            <v>TX</v>
          </cell>
          <cell r="G2569">
            <v>20874</v>
          </cell>
          <cell r="H2569">
            <v>0.62613777905528412</v>
          </cell>
          <cell r="I2569">
            <v>1297.9884995131495</v>
          </cell>
          <cell r="J2569" t="str">
            <v>TONS</v>
          </cell>
        </row>
        <row r="2570">
          <cell r="A2570" t="str">
            <v>48091</v>
          </cell>
          <cell r="B2570" t="str">
            <v>48</v>
          </cell>
          <cell r="C2570" t="str">
            <v>091</v>
          </cell>
          <cell r="D2570" t="str">
            <v>Comal</v>
          </cell>
          <cell r="E2570" t="str">
            <v>County</v>
          </cell>
          <cell r="F2570" t="str">
            <v>TX</v>
          </cell>
          <cell r="G2570">
            <v>108472</v>
          </cell>
          <cell r="H2570">
            <v>0.46145549081790693</v>
          </cell>
          <cell r="I2570">
            <v>4970.9880905226237</v>
          </cell>
          <cell r="J2570" t="str">
            <v>TONS</v>
          </cell>
        </row>
        <row r="2571">
          <cell r="A2571" t="str">
            <v>48093</v>
          </cell>
          <cell r="B2571" t="str">
            <v>48</v>
          </cell>
          <cell r="C2571" t="str">
            <v>093</v>
          </cell>
          <cell r="D2571" t="str">
            <v>Comanche</v>
          </cell>
          <cell r="E2571" t="str">
            <v>County</v>
          </cell>
          <cell r="F2571" t="str">
            <v>TX</v>
          </cell>
          <cell r="G2571">
            <v>13974</v>
          </cell>
          <cell r="H2571">
            <v>0.71461285244024619</v>
          </cell>
          <cell r="I2571">
            <v>991.71485509857007</v>
          </cell>
          <cell r="J2571" t="str">
            <v>TONS</v>
          </cell>
        </row>
        <row r="2572">
          <cell r="A2572" t="str">
            <v>48095</v>
          </cell>
          <cell r="B2572" t="str">
            <v>48</v>
          </cell>
          <cell r="C2572" t="str">
            <v>095</v>
          </cell>
          <cell r="D2572" t="str">
            <v>Concho</v>
          </cell>
          <cell r="E2572" t="str">
            <v>County</v>
          </cell>
          <cell r="F2572" t="str">
            <v>TX</v>
          </cell>
          <cell r="G2572">
            <v>4087</v>
          </cell>
          <cell r="H2572">
            <v>1</v>
          </cell>
          <cell r="I2572">
            <v>405.88209621348443</v>
          </cell>
          <cell r="J2572" t="str">
            <v>TONS</v>
          </cell>
        </row>
        <row r="2573">
          <cell r="A2573" t="str">
            <v>48097</v>
          </cell>
          <cell r="B2573" t="str">
            <v>48</v>
          </cell>
          <cell r="C2573" t="str">
            <v>097</v>
          </cell>
          <cell r="D2573" t="str">
            <v>Cooke</v>
          </cell>
          <cell r="E2573" t="str">
            <v>County</v>
          </cell>
          <cell r="F2573" t="str">
            <v>TX</v>
          </cell>
          <cell r="G2573">
            <v>38437</v>
          </cell>
          <cell r="H2573">
            <v>0.59034263860342895</v>
          </cell>
          <cell r="I2573">
            <v>2253.4550147247801</v>
          </cell>
          <cell r="J2573" t="str">
            <v>TONS</v>
          </cell>
        </row>
        <row r="2574">
          <cell r="A2574" t="str">
            <v>48099</v>
          </cell>
          <cell r="B2574" t="str">
            <v>48</v>
          </cell>
          <cell r="C2574" t="str">
            <v>099</v>
          </cell>
          <cell r="D2574" t="str">
            <v>Coryell</v>
          </cell>
          <cell r="E2574" t="str">
            <v>County</v>
          </cell>
          <cell r="F2574" t="str">
            <v>TX</v>
          </cell>
          <cell r="G2574">
            <v>75388</v>
          </cell>
          <cell r="H2574">
            <v>0.19423515678887887</v>
          </cell>
          <cell r="I2574">
            <v>0</v>
          </cell>
          <cell r="J2574" t="str">
            <v>TONS</v>
          </cell>
        </row>
        <row r="2575">
          <cell r="A2575" t="str">
            <v>48101</v>
          </cell>
          <cell r="B2575" t="str">
            <v>48</v>
          </cell>
          <cell r="C2575" t="str">
            <v>101</v>
          </cell>
          <cell r="D2575" t="str">
            <v>Cottle</v>
          </cell>
          <cell r="E2575" t="str">
            <v>County</v>
          </cell>
          <cell r="F2575" t="str">
            <v>TX</v>
          </cell>
          <cell r="G2575">
            <v>1505</v>
          </cell>
          <cell r="H2575">
            <v>1</v>
          </cell>
          <cell r="I2575">
            <v>149.46233295847665</v>
          </cell>
          <cell r="J2575" t="str">
            <v>TONS</v>
          </cell>
        </row>
        <row r="2576">
          <cell r="A2576" t="str">
            <v>48103</v>
          </cell>
          <cell r="B2576" t="str">
            <v>48</v>
          </cell>
          <cell r="C2576" t="str">
            <v>103</v>
          </cell>
          <cell r="D2576" t="str">
            <v>Crane</v>
          </cell>
          <cell r="E2576" t="str">
            <v>County</v>
          </cell>
          <cell r="F2576" t="str">
            <v>TX</v>
          </cell>
          <cell r="G2576">
            <v>4375</v>
          </cell>
          <cell r="H2576">
            <v>0.10697142857142856</v>
          </cell>
          <cell r="I2576">
            <v>0</v>
          </cell>
          <cell r="J2576" t="str">
            <v>TONS</v>
          </cell>
        </row>
        <row r="2577">
          <cell r="A2577" t="str">
            <v>48105</v>
          </cell>
          <cell r="B2577" t="str">
            <v>48</v>
          </cell>
          <cell r="C2577" t="str">
            <v>105</v>
          </cell>
          <cell r="D2577" t="str">
            <v>Crockett</v>
          </cell>
          <cell r="E2577" t="str">
            <v>County</v>
          </cell>
          <cell r="F2577" t="str">
            <v>TX</v>
          </cell>
          <cell r="G2577">
            <v>3719</v>
          </cell>
          <cell r="H2577">
            <v>0.22748050551223448</v>
          </cell>
          <cell r="I2577">
            <v>84.016700121509132</v>
          </cell>
          <cell r="J2577" t="str">
            <v>TONS</v>
          </cell>
        </row>
        <row r="2578">
          <cell r="A2578" t="str">
            <v>48107</v>
          </cell>
          <cell r="B2578" t="str">
            <v>48</v>
          </cell>
          <cell r="C2578" t="str">
            <v>107</v>
          </cell>
          <cell r="D2578" t="str">
            <v>Crosby</v>
          </cell>
          <cell r="E2578" t="str">
            <v>County</v>
          </cell>
          <cell r="F2578" t="str">
            <v>TX</v>
          </cell>
          <cell r="G2578">
            <v>6059</v>
          </cell>
          <cell r="H2578">
            <v>1</v>
          </cell>
          <cell r="I2578">
            <v>601.72244212319595</v>
          </cell>
          <cell r="J2578" t="str">
            <v>TONS</v>
          </cell>
        </row>
        <row r="2579">
          <cell r="A2579" t="str">
            <v>48109</v>
          </cell>
          <cell r="B2579" t="str">
            <v>48</v>
          </cell>
          <cell r="C2579" t="str">
            <v>109</v>
          </cell>
          <cell r="D2579" t="str">
            <v>Culberson</v>
          </cell>
          <cell r="E2579" t="str">
            <v>County</v>
          </cell>
          <cell r="F2579" t="str">
            <v>TX</v>
          </cell>
          <cell r="G2579">
            <v>2398</v>
          </cell>
          <cell r="H2579">
            <v>1</v>
          </cell>
          <cell r="I2579">
            <v>238.14662753118074</v>
          </cell>
          <cell r="J2579" t="str">
            <v>TONS</v>
          </cell>
        </row>
        <row r="2580">
          <cell r="A2580" t="str">
            <v>48111</v>
          </cell>
          <cell r="B2580" t="str">
            <v>48</v>
          </cell>
          <cell r="C2580" t="str">
            <v>111</v>
          </cell>
          <cell r="D2580" t="str">
            <v>Dallam</v>
          </cell>
          <cell r="E2580" t="str">
            <v>County</v>
          </cell>
          <cell r="F2580" t="str">
            <v>TX</v>
          </cell>
          <cell r="G2580">
            <v>6703</v>
          </cell>
          <cell r="H2580">
            <v>0.23541697747277338</v>
          </cell>
          <cell r="I2580">
            <v>156.71200093586455</v>
          </cell>
          <cell r="J2580" t="str">
            <v>TONS</v>
          </cell>
        </row>
        <row r="2581">
          <cell r="A2581" t="str">
            <v>48113</v>
          </cell>
          <cell r="B2581" t="str">
            <v>48</v>
          </cell>
          <cell r="C2581" t="str">
            <v>113</v>
          </cell>
          <cell r="D2581" t="str">
            <v>Dallas</v>
          </cell>
          <cell r="E2581" t="str">
            <v>County</v>
          </cell>
          <cell r="F2581" t="str">
            <v>TX</v>
          </cell>
          <cell r="G2581">
            <v>2368139</v>
          </cell>
          <cell r="H2581">
            <v>6.8830419160361787E-3</v>
          </cell>
          <cell r="I2581">
            <v>0</v>
          </cell>
          <cell r="J2581" t="str">
            <v>TONS</v>
          </cell>
        </row>
        <row r="2582">
          <cell r="A2582" t="str">
            <v>48115</v>
          </cell>
          <cell r="B2582" t="str">
            <v>48</v>
          </cell>
          <cell r="C2582" t="str">
            <v>115</v>
          </cell>
          <cell r="D2582" t="str">
            <v>Dawson</v>
          </cell>
          <cell r="E2582" t="str">
            <v>County</v>
          </cell>
          <cell r="F2582" t="str">
            <v>TX</v>
          </cell>
          <cell r="G2582">
            <v>13833</v>
          </cell>
          <cell r="H2582">
            <v>0.16294368539000939</v>
          </cell>
          <cell r="I2582">
            <v>0</v>
          </cell>
          <cell r="J2582" t="str">
            <v>TONS</v>
          </cell>
        </row>
        <row r="2583">
          <cell r="A2583" t="str">
            <v>48117</v>
          </cell>
          <cell r="B2583" t="str">
            <v>48</v>
          </cell>
          <cell r="C2583" t="str">
            <v>117</v>
          </cell>
          <cell r="D2583" t="str">
            <v>Deaf Smith</v>
          </cell>
          <cell r="E2583" t="str">
            <v>County</v>
          </cell>
          <cell r="F2583" t="str">
            <v>TX</v>
          </cell>
          <cell r="G2583">
            <v>19372</v>
          </cell>
          <cell r="H2583">
            <v>0.17711129465207515</v>
          </cell>
          <cell r="I2583">
            <v>0</v>
          </cell>
          <cell r="J2583" t="str">
            <v>TONS</v>
          </cell>
        </row>
        <row r="2584">
          <cell r="A2584" t="str">
            <v>48119</v>
          </cell>
          <cell r="B2584" t="str">
            <v>48</v>
          </cell>
          <cell r="C2584" t="str">
            <v>119</v>
          </cell>
          <cell r="D2584" t="str">
            <v>Delta</v>
          </cell>
          <cell r="E2584" t="str">
            <v>County</v>
          </cell>
          <cell r="F2584" t="str">
            <v>TX</v>
          </cell>
          <cell r="G2584">
            <v>5231</v>
          </cell>
          <cell r="H2584">
            <v>1</v>
          </cell>
          <cell r="I2584">
            <v>519.49333136597431</v>
          </cell>
          <cell r="J2584" t="str">
            <v>TONS</v>
          </cell>
        </row>
        <row r="2585">
          <cell r="A2585" t="str">
            <v>48121</v>
          </cell>
          <cell r="B2585" t="str">
            <v>48</v>
          </cell>
          <cell r="C2585" t="str">
            <v>121</v>
          </cell>
          <cell r="D2585" t="str">
            <v>Denton</v>
          </cell>
          <cell r="E2585" t="str">
            <v>County</v>
          </cell>
          <cell r="F2585" t="str">
            <v>TX</v>
          </cell>
          <cell r="G2585">
            <v>662614</v>
          </cell>
          <cell r="H2585">
            <v>6.9058305438762235E-2</v>
          </cell>
          <cell r="I2585">
            <v>0</v>
          </cell>
          <cell r="J2585" t="str">
            <v>TONS</v>
          </cell>
        </row>
        <row r="2586">
          <cell r="A2586" t="str">
            <v>48123</v>
          </cell>
          <cell r="B2586" t="str">
            <v>48</v>
          </cell>
          <cell r="C2586" t="str">
            <v>123</v>
          </cell>
          <cell r="D2586" t="str">
            <v>DeWitt</v>
          </cell>
          <cell r="E2586" t="str">
            <v>County</v>
          </cell>
          <cell r="F2586" t="str">
            <v>TX</v>
          </cell>
          <cell r="G2586">
            <v>20097</v>
          </cell>
          <cell r="H2586">
            <v>0.49624322038115143</v>
          </cell>
          <cell r="I2586">
            <v>990.42381833547336</v>
          </cell>
          <cell r="J2586" t="str">
            <v>TONS</v>
          </cell>
        </row>
        <row r="2587">
          <cell r="A2587" t="str">
            <v>48125</v>
          </cell>
          <cell r="B2587" t="str">
            <v>48</v>
          </cell>
          <cell r="C2587" t="str">
            <v>125</v>
          </cell>
          <cell r="D2587" t="str">
            <v>Dickens</v>
          </cell>
          <cell r="E2587" t="str">
            <v>County</v>
          </cell>
          <cell r="F2587" t="str">
            <v>TX</v>
          </cell>
          <cell r="G2587">
            <v>2444</v>
          </cell>
          <cell r="H2587">
            <v>1</v>
          </cell>
          <cell r="I2587">
            <v>242.71491146213748</v>
          </cell>
          <cell r="J2587" t="str">
            <v>TONS</v>
          </cell>
        </row>
        <row r="2588">
          <cell r="A2588" t="str">
            <v>48127</v>
          </cell>
          <cell r="B2588" t="str">
            <v>48</v>
          </cell>
          <cell r="C2588" t="str">
            <v>127</v>
          </cell>
          <cell r="D2588" t="str">
            <v>Dimmit</v>
          </cell>
          <cell r="E2588" t="str">
            <v>County</v>
          </cell>
          <cell r="F2588" t="str">
            <v>TX</v>
          </cell>
          <cell r="G2588">
            <v>9996</v>
          </cell>
          <cell r="H2588">
            <v>0.39475790316126452</v>
          </cell>
          <cell r="I2588">
            <v>391.87931285989953</v>
          </cell>
          <cell r="J2588" t="str">
            <v>TONS</v>
          </cell>
        </row>
        <row r="2589">
          <cell r="A2589" t="str">
            <v>48129</v>
          </cell>
          <cell r="B2589" t="str">
            <v>48</v>
          </cell>
          <cell r="C2589" t="str">
            <v>129</v>
          </cell>
          <cell r="D2589" t="str">
            <v>Donley</v>
          </cell>
          <cell r="E2589" t="str">
            <v>County</v>
          </cell>
          <cell r="F2589" t="str">
            <v>TX</v>
          </cell>
          <cell r="G2589">
            <v>3677</v>
          </cell>
          <cell r="H2589">
            <v>1</v>
          </cell>
          <cell r="I2589">
            <v>365.16478291582638</v>
          </cell>
          <cell r="J2589" t="str">
            <v>TONS</v>
          </cell>
        </row>
        <row r="2590">
          <cell r="A2590" t="str">
            <v>48131</v>
          </cell>
          <cell r="B2590" t="str">
            <v>48</v>
          </cell>
          <cell r="C2590" t="str">
            <v>131</v>
          </cell>
          <cell r="D2590" t="str">
            <v>Duval</v>
          </cell>
          <cell r="E2590" t="str">
            <v>County</v>
          </cell>
          <cell r="F2590" t="str">
            <v>TX</v>
          </cell>
          <cell r="G2590">
            <v>11782</v>
          </cell>
          <cell r="H2590">
            <v>0.67042946868103892</v>
          </cell>
          <cell r="I2590">
            <v>784.45379936146639</v>
          </cell>
          <cell r="J2590" t="str">
            <v>TONS</v>
          </cell>
        </row>
        <row r="2591">
          <cell r="A2591" t="str">
            <v>48133</v>
          </cell>
          <cell r="B2591" t="str">
            <v>48</v>
          </cell>
          <cell r="C2591" t="str">
            <v>133</v>
          </cell>
          <cell r="D2591" t="str">
            <v>Eastland</v>
          </cell>
          <cell r="E2591" t="str">
            <v>County</v>
          </cell>
          <cell r="F2591" t="str">
            <v>TX</v>
          </cell>
          <cell r="G2591">
            <v>18583</v>
          </cell>
          <cell r="H2591">
            <v>0.60345477048915674</v>
          </cell>
          <cell r="I2591">
            <v>1113.6681739510677</v>
          </cell>
          <cell r="J2591" t="str">
            <v>TONS</v>
          </cell>
        </row>
        <row r="2592">
          <cell r="A2592" t="str">
            <v>48135</v>
          </cell>
          <cell r="B2592" t="str">
            <v>48</v>
          </cell>
          <cell r="C2592" t="str">
            <v>135</v>
          </cell>
          <cell r="D2592" t="str">
            <v>Ector</v>
          </cell>
          <cell r="E2592" t="str">
            <v>County</v>
          </cell>
          <cell r="F2592" t="str">
            <v>TX</v>
          </cell>
          <cell r="G2592">
            <v>137130</v>
          </cell>
          <cell r="H2592">
            <v>9.4552614307591334E-2</v>
          </cell>
          <cell r="I2592">
            <v>0</v>
          </cell>
          <cell r="J2592" t="str">
            <v>TONS</v>
          </cell>
        </row>
        <row r="2593">
          <cell r="A2593" t="str">
            <v>48137</v>
          </cell>
          <cell r="B2593" t="str">
            <v>48</v>
          </cell>
          <cell r="C2593" t="str">
            <v>137</v>
          </cell>
          <cell r="D2593" t="str">
            <v>Edwards</v>
          </cell>
          <cell r="E2593" t="str">
            <v>County</v>
          </cell>
          <cell r="F2593" t="str">
            <v>TX</v>
          </cell>
          <cell r="G2593">
            <v>2002</v>
          </cell>
          <cell r="H2593">
            <v>1</v>
          </cell>
          <cell r="I2593">
            <v>198.81966151685734</v>
          </cell>
          <cell r="J2593" t="str">
            <v>TONS</v>
          </cell>
        </row>
        <row r="2594">
          <cell r="A2594" t="str">
            <v>48139</v>
          </cell>
          <cell r="B2594" t="str">
            <v>48</v>
          </cell>
          <cell r="C2594" t="str">
            <v>139</v>
          </cell>
          <cell r="D2594" t="str">
            <v>Ellis</v>
          </cell>
          <cell r="E2594" t="str">
            <v>County</v>
          </cell>
          <cell r="F2594" t="str">
            <v>TX</v>
          </cell>
          <cell r="G2594">
            <v>149610</v>
          </cell>
          <cell r="H2594">
            <v>0.31975135351914979</v>
          </cell>
          <cell r="I2594">
            <v>4750.816667154555</v>
          </cell>
          <cell r="J2594" t="str">
            <v>TONS</v>
          </cell>
        </row>
        <row r="2595">
          <cell r="A2595" t="str">
            <v>48141</v>
          </cell>
          <cell r="B2595" t="str">
            <v>48</v>
          </cell>
          <cell r="C2595" t="str">
            <v>141</v>
          </cell>
          <cell r="D2595" t="str">
            <v>El Paso</v>
          </cell>
          <cell r="E2595" t="str">
            <v>County</v>
          </cell>
          <cell r="F2595" t="str">
            <v>TX</v>
          </cell>
          <cell r="G2595">
            <v>800647</v>
          </cell>
          <cell r="H2595">
            <v>2.1743664811084036E-2</v>
          </cell>
          <cell r="I2595">
            <v>0</v>
          </cell>
          <cell r="J2595" t="str">
            <v>TONS</v>
          </cell>
        </row>
        <row r="2596">
          <cell r="A2596" t="str">
            <v>48143</v>
          </cell>
          <cell r="B2596" t="str">
            <v>48</v>
          </cell>
          <cell r="C2596" t="str">
            <v>143</v>
          </cell>
          <cell r="D2596" t="str">
            <v>Erath</v>
          </cell>
          <cell r="E2596" t="str">
            <v>County</v>
          </cell>
          <cell r="F2596" t="str">
            <v>TX</v>
          </cell>
          <cell r="G2596">
            <v>37890</v>
          </cell>
          <cell r="H2596">
            <v>0.46320929005014516</v>
          </cell>
          <cell r="I2596">
            <v>1742.9989407004809</v>
          </cell>
          <cell r="J2596" t="str">
            <v>TONS</v>
          </cell>
        </row>
        <row r="2597">
          <cell r="A2597" t="str">
            <v>48145</v>
          </cell>
          <cell r="B2597" t="str">
            <v>48</v>
          </cell>
          <cell r="C2597" t="str">
            <v>145</v>
          </cell>
          <cell r="D2597" t="str">
            <v>Falls</v>
          </cell>
          <cell r="E2597" t="str">
            <v>County</v>
          </cell>
          <cell r="F2597" t="str">
            <v>TX</v>
          </cell>
          <cell r="G2597">
            <v>17866</v>
          </cell>
          <cell r="H2597">
            <v>0.67356990932497485</v>
          </cell>
          <cell r="I2597">
            <v>1195.1028005463841</v>
          </cell>
          <cell r="J2597" t="str">
            <v>TONS</v>
          </cell>
        </row>
        <row r="2598">
          <cell r="A2598" t="str">
            <v>48147</v>
          </cell>
          <cell r="B2598" t="str">
            <v>48</v>
          </cell>
          <cell r="C2598" t="str">
            <v>147</v>
          </cell>
          <cell r="D2598" t="str">
            <v>Fannin</v>
          </cell>
          <cell r="E2598" t="str">
            <v>County</v>
          </cell>
          <cell r="F2598" t="str">
            <v>TX</v>
          </cell>
          <cell r="G2598">
            <v>33915</v>
          </cell>
          <cell r="H2598">
            <v>0.70529264337313868</v>
          </cell>
          <cell r="I2598">
            <v>2375.5076440975158</v>
          </cell>
          <cell r="J2598" t="str">
            <v>TONS</v>
          </cell>
        </row>
        <row r="2599">
          <cell r="A2599" t="str">
            <v>48149</v>
          </cell>
          <cell r="B2599" t="str">
            <v>48</v>
          </cell>
          <cell r="C2599" t="str">
            <v>149</v>
          </cell>
          <cell r="D2599" t="str">
            <v>Fayette</v>
          </cell>
          <cell r="E2599" t="str">
            <v>County</v>
          </cell>
          <cell r="F2599" t="str">
            <v>TX</v>
          </cell>
          <cell r="G2599">
            <v>24554</v>
          </cell>
          <cell r="H2599">
            <v>0.6713773723222286</v>
          </cell>
          <cell r="I2599">
            <v>1637.1339261265698</v>
          </cell>
          <cell r="J2599" t="str">
            <v>TONS</v>
          </cell>
        </row>
        <row r="2600">
          <cell r="A2600" t="str">
            <v>48151</v>
          </cell>
          <cell r="B2600" t="str">
            <v>48</v>
          </cell>
          <cell r="C2600" t="str">
            <v>151</v>
          </cell>
          <cell r="D2600" t="str">
            <v>Fisher</v>
          </cell>
          <cell r="E2600" t="str">
            <v>County</v>
          </cell>
          <cell r="F2600" t="str">
            <v>TX</v>
          </cell>
          <cell r="G2600">
            <v>3974</v>
          </cell>
          <cell r="H2600">
            <v>1</v>
          </cell>
          <cell r="I2600">
            <v>394.66000742656882</v>
          </cell>
          <cell r="J2600" t="str">
            <v>TONS</v>
          </cell>
        </row>
        <row r="2601">
          <cell r="A2601" t="str">
            <v>48153</v>
          </cell>
          <cell r="B2601" t="str">
            <v>48</v>
          </cell>
          <cell r="C2601" t="str">
            <v>153</v>
          </cell>
          <cell r="D2601" t="str">
            <v>Floyd</v>
          </cell>
          <cell r="E2601" t="str">
            <v>County</v>
          </cell>
          <cell r="F2601" t="str">
            <v>TX</v>
          </cell>
          <cell r="G2601">
            <v>6446</v>
          </cell>
          <cell r="H2601">
            <v>0.53319888302823459</v>
          </cell>
          <cell r="I2601">
            <v>341.3302580586606</v>
          </cell>
          <cell r="J2601" t="str">
            <v>TONS</v>
          </cell>
        </row>
        <row r="2602">
          <cell r="A2602" t="str">
            <v>48155</v>
          </cell>
          <cell r="B2602" t="str">
            <v>48</v>
          </cell>
          <cell r="C2602" t="str">
            <v>155</v>
          </cell>
          <cell r="D2602" t="str">
            <v>Foard</v>
          </cell>
          <cell r="E2602" t="str">
            <v>County</v>
          </cell>
          <cell r="F2602" t="str">
            <v>TX</v>
          </cell>
          <cell r="G2602">
            <v>1336</v>
          </cell>
          <cell r="H2602">
            <v>1</v>
          </cell>
          <cell r="I2602">
            <v>132.67885503822248</v>
          </cell>
          <cell r="J2602" t="str">
            <v>TONS</v>
          </cell>
        </row>
        <row r="2603">
          <cell r="A2603" t="str">
            <v>48157</v>
          </cell>
          <cell r="B2603" t="str">
            <v>48</v>
          </cell>
          <cell r="C2603" t="str">
            <v>157</v>
          </cell>
          <cell r="D2603" t="str">
            <v>Fort Bend</v>
          </cell>
          <cell r="E2603" t="str">
            <v>County</v>
          </cell>
          <cell r="F2603" t="str">
            <v>TX</v>
          </cell>
          <cell r="G2603">
            <v>585375</v>
          </cell>
          <cell r="H2603">
            <v>5.5357676702968185E-2</v>
          </cell>
          <cell r="I2603">
            <v>0</v>
          </cell>
          <cell r="J2603" t="str">
            <v>TONS</v>
          </cell>
        </row>
        <row r="2604">
          <cell r="A2604" t="str">
            <v>48159</v>
          </cell>
          <cell r="B2604" t="str">
            <v>48</v>
          </cell>
          <cell r="C2604" t="str">
            <v>159</v>
          </cell>
          <cell r="D2604" t="str">
            <v>Franklin</v>
          </cell>
          <cell r="E2604" t="str">
            <v>County</v>
          </cell>
          <cell r="F2604" t="str">
            <v>TX</v>
          </cell>
          <cell r="G2604">
            <v>10605</v>
          </cell>
          <cell r="H2604">
            <v>0.69127769919849125</v>
          </cell>
          <cell r="I2604">
            <v>728.04542386617436</v>
          </cell>
          <cell r="J2604" t="str">
            <v>TONS</v>
          </cell>
        </row>
        <row r="2605">
          <cell r="A2605" t="str">
            <v>48161</v>
          </cell>
          <cell r="B2605" t="str">
            <v>48</v>
          </cell>
          <cell r="C2605" t="str">
            <v>161</v>
          </cell>
          <cell r="D2605" t="str">
            <v>Freestone</v>
          </cell>
          <cell r="E2605" t="str">
            <v>County</v>
          </cell>
          <cell r="F2605" t="str">
            <v>TX</v>
          </cell>
          <cell r="G2605">
            <v>19816</v>
          </cell>
          <cell r="H2605">
            <v>0.66476584578118691</v>
          </cell>
          <cell r="I2605">
            <v>1308.217483097683</v>
          </cell>
          <cell r="J2605" t="str">
            <v>TONS</v>
          </cell>
        </row>
        <row r="2606">
          <cell r="A2606" t="str">
            <v>48163</v>
          </cell>
          <cell r="B2606" t="str">
            <v>48</v>
          </cell>
          <cell r="C2606" t="str">
            <v>163</v>
          </cell>
          <cell r="D2606" t="str">
            <v>Frio</v>
          </cell>
          <cell r="E2606" t="str">
            <v>County</v>
          </cell>
          <cell r="F2606" t="str">
            <v>TX</v>
          </cell>
          <cell r="G2606">
            <v>17217</v>
          </cell>
          <cell r="H2606">
            <v>0.221815647325318</v>
          </cell>
          <cell r="I2606">
            <v>379.26687678964936</v>
          </cell>
          <cell r="J2606" t="str">
            <v>TONS</v>
          </cell>
        </row>
        <row r="2607">
          <cell r="A2607" t="str">
            <v>48165</v>
          </cell>
          <cell r="B2607" t="str">
            <v>48</v>
          </cell>
          <cell r="C2607" t="str">
            <v>165</v>
          </cell>
          <cell r="D2607" t="str">
            <v>Gaines</v>
          </cell>
          <cell r="E2607" t="str">
            <v>County</v>
          </cell>
          <cell r="F2607" t="str">
            <v>TX</v>
          </cell>
          <cell r="G2607">
            <v>17526</v>
          </cell>
          <cell r="H2607">
            <v>0.63043478260869568</v>
          </cell>
          <cell r="I2607">
            <v>1097.2819381117665</v>
          </cell>
          <cell r="J2607" t="str">
            <v>TONS</v>
          </cell>
        </row>
        <row r="2608">
          <cell r="A2608" t="str">
            <v>48167</v>
          </cell>
          <cell r="B2608" t="str">
            <v>48</v>
          </cell>
          <cell r="C2608" t="str">
            <v>167</v>
          </cell>
          <cell r="D2608" t="str">
            <v>Galveston</v>
          </cell>
          <cell r="E2608" t="str">
            <v>County</v>
          </cell>
          <cell r="F2608" t="str">
            <v>TX</v>
          </cell>
          <cell r="G2608">
            <v>291309</v>
          </cell>
          <cell r="H2608">
            <v>6.1498271594767069E-2</v>
          </cell>
          <cell r="I2608">
            <v>0</v>
          </cell>
          <cell r="J2608" t="str">
            <v>TONS</v>
          </cell>
        </row>
        <row r="2609">
          <cell r="A2609" t="str">
            <v>48169</v>
          </cell>
          <cell r="B2609" t="str">
            <v>48</v>
          </cell>
          <cell r="C2609" t="str">
            <v>169</v>
          </cell>
          <cell r="D2609" t="str">
            <v>Garza</v>
          </cell>
          <cell r="E2609" t="str">
            <v>County</v>
          </cell>
          <cell r="F2609" t="str">
            <v>TX</v>
          </cell>
          <cell r="G2609">
            <v>6461</v>
          </cell>
          <cell r="H2609">
            <v>0.22334004024144868</v>
          </cell>
          <cell r="I2609">
            <v>143.30508070370885</v>
          </cell>
          <cell r="J2609" t="str">
            <v>TONS</v>
          </cell>
        </row>
        <row r="2610">
          <cell r="A2610" t="str">
            <v>48171</v>
          </cell>
          <cell r="B2610" t="str">
            <v>48</v>
          </cell>
          <cell r="C2610" t="str">
            <v>171</v>
          </cell>
          <cell r="D2610" t="str">
            <v>Gillespie</v>
          </cell>
          <cell r="E2610" t="str">
            <v>County</v>
          </cell>
          <cell r="F2610" t="str">
            <v>TX</v>
          </cell>
          <cell r="G2610">
            <v>24837</v>
          </cell>
          <cell r="H2610">
            <v>0.53653822925474093</v>
          </cell>
          <cell r="I2610">
            <v>1323.411992694126</v>
          </cell>
          <cell r="J2610" t="str">
            <v>TONS</v>
          </cell>
        </row>
        <row r="2611">
          <cell r="A2611" t="str">
            <v>48173</v>
          </cell>
          <cell r="B2611" t="str">
            <v>48</v>
          </cell>
          <cell r="C2611" t="str">
            <v>173</v>
          </cell>
          <cell r="D2611" t="str">
            <v>Glasscock</v>
          </cell>
          <cell r="E2611" t="str">
            <v>County</v>
          </cell>
          <cell r="F2611" t="str">
            <v>TX</v>
          </cell>
          <cell r="G2611">
            <v>1226</v>
          </cell>
          <cell r="H2611">
            <v>1</v>
          </cell>
          <cell r="I2611">
            <v>121.7546978120215</v>
          </cell>
          <cell r="J2611" t="str">
            <v>TONS</v>
          </cell>
        </row>
        <row r="2612">
          <cell r="A2612" t="str">
            <v>48175</v>
          </cell>
          <cell r="B2612" t="str">
            <v>48</v>
          </cell>
          <cell r="C2612" t="str">
            <v>175</v>
          </cell>
          <cell r="D2612" t="str">
            <v>Goliad</v>
          </cell>
          <cell r="E2612" t="str">
            <v>County</v>
          </cell>
          <cell r="F2612" t="str">
            <v>TX</v>
          </cell>
          <cell r="G2612">
            <v>7210</v>
          </cell>
          <cell r="H2612">
            <v>1</v>
          </cell>
          <cell r="I2612">
            <v>716.02885091735334</v>
          </cell>
          <cell r="J2612" t="str">
            <v>TONS</v>
          </cell>
        </row>
        <row r="2613">
          <cell r="A2613" t="str">
            <v>48177</v>
          </cell>
          <cell r="B2613" t="str">
            <v>48</v>
          </cell>
          <cell r="C2613" t="str">
            <v>177</v>
          </cell>
          <cell r="D2613" t="str">
            <v>Gonzales</v>
          </cell>
          <cell r="E2613" t="str">
            <v>County</v>
          </cell>
          <cell r="F2613" t="str">
            <v>TX</v>
          </cell>
          <cell r="G2613">
            <v>19807</v>
          </cell>
          <cell r="H2613">
            <v>0.65279951532286562</v>
          </cell>
          <cell r="I2613">
            <v>1284.0850266798027</v>
          </cell>
          <cell r="J2613" t="str">
            <v>TONS</v>
          </cell>
        </row>
        <row r="2614">
          <cell r="A2614" t="str">
            <v>48179</v>
          </cell>
          <cell r="B2614" t="str">
            <v>48</v>
          </cell>
          <cell r="C2614" t="str">
            <v>179</v>
          </cell>
          <cell r="D2614" t="str">
            <v>Gray</v>
          </cell>
          <cell r="E2614" t="str">
            <v>County</v>
          </cell>
          <cell r="F2614" t="str">
            <v>TX</v>
          </cell>
          <cell r="G2614">
            <v>22535</v>
          </cell>
          <cell r="H2614">
            <v>0.19387619258930552</v>
          </cell>
          <cell r="I2614">
            <v>0</v>
          </cell>
          <cell r="J2614" t="str">
            <v>TONS</v>
          </cell>
        </row>
        <row r="2615">
          <cell r="A2615" t="str">
            <v>48181</v>
          </cell>
          <cell r="B2615" t="str">
            <v>48</v>
          </cell>
          <cell r="C2615" t="str">
            <v>181</v>
          </cell>
          <cell r="D2615" t="str">
            <v>Grayson</v>
          </cell>
          <cell r="E2615" t="str">
            <v>County</v>
          </cell>
          <cell r="F2615" t="str">
            <v>TX</v>
          </cell>
          <cell r="G2615">
            <v>120877</v>
          </cell>
          <cell r="H2615">
            <v>0.43150475276520761</v>
          </cell>
          <cell r="I2615">
            <v>5179.9374251037771</v>
          </cell>
          <cell r="J2615" t="str">
            <v>TONS</v>
          </cell>
        </row>
        <row r="2616">
          <cell r="A2616" t="str">
            <v>48183</v>
          </cell>
          <cell r="B2616" t="str">
            <v>48</v>
          </cell>
          <cell r="C2616" t="str">
            <v>183</v>
          </cell>
          <cell r="D2616" t="str">
            <v>Gregg</v>
          </cell>
          <cell r="E2616" t="str">
            <v>County</v>
          </cell>
          <cell r="F2616" t="str">
            <v>TX</v>
          </cell>
          <cell r="G2616">
            <v>121730</v>
          </cell>
          <cell r="H2616">
            <v>0.13362359319806127</v>
          </cell>
          <cell r="I2616">
            <v>0</v>
          </cell>
          <cell r="J2616" t="str">
            <v>TONS</v>
          </cell>
        </row>
        <row r="2617">
          <cell r="A2617" t="str">
            <v>48185</v>
          </cell>
          <cell r="B2617" t="str">
            <v>48</v>
          </cell>
          <cell r="C2617" t="str">
            <v>185</v>
          </cell>
          <cell r="D2617" t="str">
            <v>Grimes</v>
          </cell>
          <cell r="E2617" t="str">
            <v>County</v>
          </cell>
          <cell r="F2617" t="str">
            <v>TX</v>
          </cell>
          <cell r="G2617">
            <v>26604</v>
          </cell>
          <cell r="H2617">
            <v>0.68903172455269879</v>
          </cell>
          <cell r="I2617">
            <v>1820.4611464862694</v>
          </cell>
          <cell r="J2617" t="str">
            <v>TONS</v>
          </cell>
        </row>
        <row r="2618">
          <cell r="A2618" t="str">
            <v>48187</v>
          </cell>
          <cell r="B2618" t="str">
            <v>48</v>
          </cell>
          <cell r="C2618" t="str">
            <v>187</v>
          </cell>
          <cell r="D2618" t="str">
            <v>Guadalupe</v>
          </cell>
          <cell r="E2618" t="str">
            <v>County</v>
          </cell>
          <cell r="F2618" t="str">
            <v>TX</v>
          </cell>
          <cell r="G2618">
            <v>131533</v>
          </cell>
          <cell r="H2618">
            <v>0.26162255859746225</v>
          </cell>
          <cell r="I2618">
            <v>3417.4736224366102</v>
          </cell>
          <cell r="J2618" t="str">
            <v>TONS</v>
          </cell>
        </row>
        <row r="2619">
          <cell r="A2619" t="str">
            <v>48189</v>
          </cell>
          <cell r="B2619" t="str">
            <v>48</v>
          </cell>
          <cell r="C2619" t="str">
            <v>189</v>
          </cell>
          <cell r="D2619" t="str">
            <v>Hale</v>
          </cell>
          <cell r="E2619" t="str">
            <v>County</v>
          </cell>
          <cell r="F2619" t="str">
            <v>TX</v>
          </cell>
          <cell r="G2619">
            <v>36273</v>
          </cell>
          <cell r="H2619">
            <v>0.23099826317095359</v>
          </cell>
          <cell r="I2619">
            <v>832.12284907579794</v>
          </cell>
          <cell r="J2619" t="str">
            <v>TONS</v>
          </cell>
        </row>
        <row r="2620">
          <cell r="A2620" t="str">
            <v>48191</v>
          </cell>
          <cell r="B2620" t="str">
            <v>48</v>
          </cell>
          <cell r="C2620" t="str">
            <v>191</v>
          </cell>
          <cell r="D2620" t="str">
            <v>Hall</v>
          </cell>
          <cell r="E2620" t="str">
            <v>County</v>
          </cell>
          <cell r="F2620" t="str">
            <v>TX</v>
          </cell>
          <cell r="G2620">
            <v>3353</v>
          </cell>
          <cell r="H2620">
            <v>1</v>
          </cell>
          <cell r="I2620">
            <v>332.9881743586526</v>
          </cell>
          <cell r="J2620" t="str">
            <v>TONS</v>
          </cell>
        </row>
        <row r="2621">
          <cell r="A2621" t="str">
            <v>48193</v>
          </cell>
          <cell r="B2621" t="str">
            <v>48</v>
          </cell>
          <cell r="C2621" t="str">
            <v>193</v>
          </cell>
          <cell r="D2621" t="str">
            <v>Hamilton</v>
          </cell>
          <cell r="E2621" t="str">
            <v>County</v>
          </cell>
          <cell r="F2621" t="str">
            <v>TX</v>
          </cell>
          <cell r="G2621">
            <v>8517</v>
          </cell>
          <cell r="H2621">
            <v>0.64377128096747682</v>
          </cell>
          <cell r="I2621">
            <v>544.51958246599838</v>
          </cell>
          <cell r="J2621" t="str">
            <v>TONS</v>
          </cell>
        </row>
        <row r="2622">
          <cell r="A2622" t="str">
            <v>48195</v>
          </cell>
          <cell r="B2622" t="str">
            <v>48</v>
          </cell>
          <cell r="C2622" t="str">
            <v>195</v>
          </cell>
          <cell r="D2622" t="str">
            <v>Hansford</v>
          </cell>
          <cell r="E2622" t="str">
            <v>County</v>
          </cell>
          <cell r="F2622" t="str">
            <v>TX</v>
          </cell>
          <cell r="G2622">
            <v>5613</v>
          </cell>
          <cell r="H2622">
            <v>0.40334936753964012</v>
          </cell>
          <cell r="I2622">
            <v>224.8390178192632</v>
          </cell>
          <cell r="J2622" t="str">
            <v>TONS</v>
          </cell>
        </row>
        <row r="2623">
          <cell r="A2623" t="str">
            <v>48197</v>
          </cell>
          <cell r="B2623" t="str">
            <v>48</v>
          </cell>
          <cell r="C2623" t="str">
            <v>197</v>
          </cell>
          <cell r="D2623" t="str">
            <v>Hardeman</v>
          </cell>
          <cell r="E2623" t="str">
            <v>County</v>
          </cell>
          <cell r="F2623" t="str">
            <v>TX</v>
          </cell>
          <cell r="G2623">
            <v>4139</v>
          </cell>
          <cell r="H2623">
            <v>1</v>
          </cell>
          <cell r="I2623">
            <v>411.04624326587026</v>
          </cell>
          <cell r="J2623" t="str">
            <v>TONS</v>
          </cell>
        </row>
        <row r="2624">
          <cell r="A2624" t="str">
            <v>48199</v>
          </cell>
          <cell r="B2624" t="str">
            <v>48</v>
          </cell>
          <cell r="C2624" t="str">
            <v>199</v>
          </cell>
          <cell r="D2624" t="str">
            <v>Hardin</v>
          </cell>
          <cell r="E2624" t="str">
            <v>County</v>
          </cell>
          <cell r="F2624" t="str">
            <v>TX</v>
          </cell>
          <cell r="G2624">
            <v>54635</v>
          </cell>
          <cell r="H2624">
            <v>0.51547542783929712</v>
          </cell>
          <cell r="I2624">
            <v>2796.8821814681578</v>
          </cell>
          <cell r="J2624" t="str">
            <v>TONS</v>
          </cell>
        </row>
        <row r="2625">
          <cell r="A2625" t="str">
            <v>48201</v>
          </cell>
          <cell r="B2625" t="str">
            <v>48</v>
          </cell>
          <cell r="C2625" t="str">
            <v>201</v>
          </cell>
          <cell r="D2625" t="str">
            <v>Harris</v>
          </cell>
          <cell r="E2625" t="str">
            <v>County</v>
          </cell>
          <cell r="F2625" t="str">
            <v>TX</v>
          </cell>
          <cell r="G2625">
            <v>4092459</v>
          </cell>
          <cell r="H2625">
            <v>1.213280328526199E-2</v>
          </cell>
          <cell r="I2625">
            <v>0</v>
          </cell>
          <cell r="J2625" t="str">
            <v>TONS</v>
          </cell>
        </row>
        <row r="2626">
          <cell r="A2626" t="str">
            <v>48203</v>
          </cell>
          <cell r="B2626" t="str">
            <v>48</v>
          </cell>
          <cell r="C2626" t="str">
            <v>203</v>
          </cell>
          <cell r="D2626" t="str">
            <v>Harrison</v>
          </cell>
          <cell r="E2626" t="str">
            <v>County</v>
          </cell>
          <cell r="F2626" t="str">
            <v>TX</v>
          </cell>
          <cell r="G2626">
            <v>65631</v>
          </cell>
          <cell r="H2626">
            <v>0.560543036065274</v>
          </cell>
          <cell r="I2626">
            <v>3653.5347290427885</v>
          </cell>
          <cell r="J2626" t="str">
            <v>TONS</v>
          </cell>
        </row>
        <row r="2627">
          <cell r="A2627" t="str">
            <v>48205</v>
          </cell>
          <cell r="B2627" t="str">
            <v>48</v>
          </cell>
          <cell r="C2627" t="str">
            <v>205</v>
          </cell>
          <cell r="D2627" t="str">
            <v>Hartley</v>
          </cell>
          <cell r="E2627" t="str">
            <v>County</v>
          </cell>
          <cell r="F2627" t="str">
            <v>TX</v>
          </cell>
          <cell r="G2627">
            <v>6062</v>
          </cell>
          <cell r="H2627">
            <v>0.57258330583965689</v>
          </cell>
          <cell r="I2627">
            <v>344.7068157467591</v>
          </cell>
          <cell r="J2627" t="str">
            <v>TONS</v>
          </cell>
        </row>
        <row r="2628">
          <cell r="A2628" t="str">
            <v>48207</v>
          </cell>
          <cell r="B2628" t="str">
            <v>48</v>
          </cell>
          <cell r="C2628" t="str">
            <v>207</v>
          </cell>
          <cell r="D2628" t="str">
            <v>Haskell</v>
          </cell>
          <cell r="E2628" t="str">
            <v>County</v>
          </cell>
          <cell r="F2628" t="str">
            <v>TX</v>
          </cell>
          <cell r="G2628">
            <v>5899</v>
          </cell>
          <cell r="H2628">
            <v>0.47618240379725379</v>
          </cell>
          <cell r="I2628">
            <v>278.96325134907704</v>
          </cell>
          <cell r="J2628" t="str">
            <v>TONS</v>
          </cell>
        </row>
        <row r="2629">
          <cell r="A2629" t="str">
            <v>48209</v>
          </cell>
          <cell r="B2629" t="str">
            <v>48</v>
          </cell>
          <cell r="C2629" t="str">
            <v>209</v>
          </cell>
          <cell r="D2629" t="str">
            <v>Hays</v>
          </cell>
          <cell r="E2629" t="str">
            <v>County</v>
          </cell>
          <cell r="F2629" t="str">
            <v>TX</v>
          </cell>
          <cell r="G2629">
            <v>157107</v>
          </cell>
          <cell r="H2629">
            <v>0.31712145225865174</v>
          </cell>
          <cell r="I2629">
            <v>4947.8487393071255</v>
          </cell>
          <cell r="J2629" t="str">
            <v>TONS</v>
          </cell>
        </row>
        <row r="2630">
          <cell r="A2630" t="str">
            <v>48211</v>
          </cell>
          <cell r="B2630" t="str">
            <v>48</v>
          </cell>
          <cell r="C2630" t="str">
            <v>211</v>
          </cell>
          <cell r="D2630" t="str">
            <v>Hemphill</v>
          </cell>
          <cell r="E2630" t="str">
            <v>County</v>
          </cell>
          <cell r="F2630" t="str">
            <v>TX</v>
          </cell>
          <cell r="G2630">
            <v>3807</v>
          </cell>
          <cell r="H2630">
            <v>0.26950354609929078</v>
          </cell>
          <cell r="I2630">
            <v>101.89259376438342</v>
          </cell>
          <cell r="J2630" t="str">
            <v>TONS</v>
          </cell>
        </row>
        <row r="2631">
          <cell r="A2631" t="str">
            <v>48213</v>
          </cell>
          <cell r="B2631" t="str">
            <v>48</v>
          </cell>
          <cell r="C2631" t="str">
            <v>213</v>
          </cell>
          <cell r="D2631" t="str">
            <v>Henderson</v>
          </cell>
          <cell r="E2631" t="str">
            <v>County</v>
          </cell>
          <cell r="F2631" t="str">
            <v>TX</v>
          </cell>
          <cell r="G2631">
            <v>78532</v>
          </cell>
          <cell r="H2631">
            <v>0.60110528192329238</v>
          </cell>
          <cell r="I2631">
            <v>4688.0524183640191</v>
          </cell>
          <cell r="J2631" t="str">
            <v>TONS</v>
          </cell>
        </row>
        <row r="2632">
          <cell r="A2632" t="str">
            <v>48215</v>
          </cell>
          <cell r="B2632" t="str">
            <v>48</v>
          </cell>
          <cell r="C2632" t="str">
            <v>215</v>
          </cell>
          <cell r="D2632" t="str">
            <v>Hidalgo</v>
          </cell>
          <cell r="E2632" t="str">
            <v>County</v>
          </cell>
          <cell r="F2632" t="str">
            <v>TX</v>
          </cell>
          <cell r="G2632">
            <v>774769</v>
          </cell>
          <cell r="H2632">
            <v>5.1386929523509588E-2</v>
          </cell>
          <cell r="I2632">
            <v>0</v>
          </cell>
          <cell r="J2632" t="str">
            <v>TONS</v>
          </cell>
        </row>
        <row r="2633">
          <cell r="A2633" t="str">
            <v>48217</v>
          </cell>
          <cell r="B2633" t="str">
            <v>48</v>
          </cell>
          <cell r="C2633" t="str">
            <v>217</v>
          </cell>
          <cell r="D2633" t="str">
            <v>Hill</v>
          </cell>
          <cell r="E2633" t="str">
            <v>County</v>
          </cell>
          <cell r="F2633" t="str">
            <v>TX</v>
          </cell>
          <cell r="G2633">
            <v>35089</v>
          </cell>
          <cell r="H2633">
            <v>0.7626606628858047</v>
          </cell>
          <cell r="I2633">
            <v>2657.6488320942149</v>
          </cell>
          <cell r="J2633" t="str">
            <v>TONS</v>
          </cell>
        </row>
        <row r="2634">
          <cell r="A2634" t="str">
            <v>48219</v>
          </cell>
          <cell r="B2634" t="str">
            <v>48</v>
          </cell>
          <cell r="C2634" t="str">
            <v>219</v>
          </cell>
          <cell r="D2634" t="str">
            <v>Hockley</v>
          </cell>
          <cell r="E2634" t="str">
            <v>County</v>
          </cell>
          <cell r="F2634" t="str">
            <v>TX</v>
          </cell>
          <cell r="G2634">
            <v>22935</v>
          </cell>
          <cell r="H2634">
            <v>0.39847394811423587</v>
          </cell>
          <cell r="I2634">
            <v>907.59884445682246</v>
          </cell>
          <cell r="J2634" t="str">
            <v>TONS</v>
          </cell>
        </row>
        <row r="2635">
          <cell r="A2635" t="str">
            <v>48221</v>
          </cell>
          <cell r="B2635" t="str">
            <v>48</v>
          </cell>
          <cell r="C2635" t="str">
            <v>221</v>
          </cell>
          <cell r="D2635" t="str">
            <v>Hood</v>
          </cell>
          <cell r="E2635" t="str">
            <v>County</v>
          </cell>
          <cell r="F2635" t="str">
            <v>TX</v>
          </cell>
          <cell r="G2635">
            <v>51182</v>
          </cell>
          <cell r="H2635">
            <v>0.32845531632214453</v>
          </cell>
          <cell r="I2635">
            <v>1669.5091557242197</v>
          </cell>
          <cell r="J2635" t="str">
            <v>TONS</v>
          </cell>
        </row>
        <row r="2636">
          <cell r="A2636" t="str">
            <v>48223</v>
          </cell>
          <cell r="B2636" t="str">
            <v>48</v>
          </cell>
          <cell r="C2636" t="str">
            <v>223</v>
          </cell>
          <cell r="D2636" t="str">
            <v>Hopkins</v>
          </cell>
          <cell r="E2636" t="str">
            <v>County</v>
          </cell>
          <cell r="F2636" t="str">
            <v>TX</v>
          </cell>
          <cell r="G2636">
            <v>35161</v>
          </cell>
          <cell r="H2636">
            <v>0.59625721680270749</v>
          </cell>
          <cell r="I2636">
            <v>2082.0450567936628</v>
          </cell>
          <cell r="J2636" t="str">
            <v>TONS</v>
          </cell>
        </row>
        <row r="2637">
          <cell r="A2637" t="str">
            <v>48225</v>
          </cell>
          <cell r="B2637" t="str">
            <v>48</v>
          </cell>
          <cell r="C2637" t="str">
            <v>225</v>
          </cell>
          <cell r="D2637" t="str">
            <v>Houston</v>
          </cell>
          <cell r="E2637" t="str">
            <v>County</v>
          </cell>
          <cell r="F2637" t="str">
            <v>TX</v>
          </cell>
          <cell r="G2637">
            <v>23732</v>
          </cell>
          <cell r="H2637">
            <v>0.73487274565986849</v>
          </cell>
          <cell r="I2637">
            <v>1731.9754729540418</v>
          </cell>
          <cell r="J2637" t="str">
            <v>TONS</v>
          </cell>
        </row>
        <row r="2638">
          <cell r="A2638" t="str">
            <v>48227</v>
          </cell>
          <cell r="B2638" t="str">
            <v>48</v>
          </cell>
          <cell r="C2638" t="str">
            <v>227</v>
          </cell>
          <cell r="D2638" t="str">
            <v>Howard</v>
          </cell>
          <cell r="E2638" t="str">
            <v>County</v>
          </cell>
          <cell r="F2638" t="str">
            <v>TX</v>
          </cell>
          <cell r="G2638">
            <v>35012</v>
          </cell>
          <cell r="H2638">
            <v>0.20064549297383755</v>
          </cell>
          <cell r="I2638">
            <v>697.65640467328797</v>
          </cell>
          <cell r="J2638" t="str">
            <v>TONS</v>
          </cell>
        </row>
        <row r="2639">
          <cell r="A2639" t="str">
            <v>48229</v>
          </cell>
          <cell r="B2639" t="str">
            <v>48</v>
          </cell>
          <cell r="C2639" t="str">
            <v>229</v>
          </cell>
          <cell r="D2639" t="str">
            <v>Hudspeth</v>
          </cell>
          <cell r="E2639" t="str">
            <v>County</v>
          </cell>
          <cell r="F2639" t="str">
            <v>TX</v>
          </cell>
          <cell r="G2639">
            <v>3476</v>
          </cell>
          <cell r="H2639">
            <v>1</v>
          </cell>
          <cell r="I2639">
            <v>345.20336834795006</v>
          </cell>
          <cell r="J2639" t="str">
            <v>TONS</v>
          </cell>
        </row>
        <row r="2640">
          <cell r="A2640" t="str">
            <v>48231</v>
          </cell>
          <cell r="B2640" t="str">
            <v>48</v>
          </cell>
          <cell r="C2640" t="str">
            <v>231</v>
          </cell>
          <cell r="D2640" t="str">
            <v>Hunt</v>
          </cell>
          <cell r="E2640" t="str">
            <v>County</v>
          </cell>
          <cell r="F2640" t="str">
            <v>TX</v>
          </cell>
          <cell r="G2640">
            <v>86129</v>
          </cell>
          <cell r="H2640">
            <v>0.56631332071659957</v>
          </cell>
          <cell r="I2640">
            <v>4843.9699351379777</v>
          </cell>
          <cell r="J2640" t="str">
            <v>TONS</v>
          </cell>
        </row>
        <row r="2641">
          <cell r="A2641" t="str">
            <v>48233</v>
          </cell>
          <cell r="B2641" t="str">
            <v>48</v>
          </cell>
          <cell r="C2641" t="str">
            <v>233</v>
          </cell>
          <cell r="D2641" t="str">
            <v>Hutchinson</v>
          </cell>
          <cell r="E2641" t="str">
            <v>County</v>
          </cell>
          <cell r="F2641" t="str">
            <v>TX</v>
          </cell>
          <cell r="G2641">
            <v>22150</v>
          </cell>
          <cell r="H2641">
            <v>0.22564334085778781</v>
          </cell>
          <cell r="I2641">
            <v>496.35398015047593</v>
          </cell>
          <cell r="J2641" t="str">
            <v>TONS</v>
          </cell>
        </row>
        <row r="2642">
          <cell r="A2642" t="str">
            <v>48235</v>
          </cell>
          <cell r="B2642" t="str">
            <v>48</v>
          </cell>
          <cell r="C2642" t="str">
            <v>235</v>
          </cell>
          <cell r="D2642" t="str">
            <v>Irion</v>
          </cell>
          <cell r="E2642" t="str">
            <v>County</v>
          </cell>
          <cell r="F2642" t="str">
            <v>TX</v>
          </cell>
          <cell r="G2642">
            <v>1599</v>
          </cell>
          <cell r="H2642">
            <v>1</v>
          </cell>
          <cell r="I2642">
            <v>158.79752186086654</v>
          </cell>
          <cell r="J2642" t="str">
            <v>TONS</v>
          </cell>
        </row>
        <row r="2643">
          <cell r="A2643" t="str">
            <v>48237</v>
          </cell>
          <cell r="B2643" t="str">
            <v>48</v>
          </cell>
          <cell r="C2643" t="str">
            <v>237</v>
          </cell>
          <cell r="D2643" t="str">
            <v>Jack</v>
          </cell>
          <cell r="E2643" t="str">
            <v>County</v>
          </cell>
          <cell r="F2643" t="str">
            <v>TX</v>
          </cell>
          <cell r="G2643">
            <v>9044</v>
          </cell>
          <cell r="H2643">
            <v>0.53217602830605926</v>
          </cell>
          <cell r="I2643">
            <v>477.98153390641068</v>
          </cell>
          <cell r="J2643" t="str">
            <v>TONS</v>
          </cell>
        </row>
        <row r="2644">
          <cell r="A2644" t="str">
            <v>48239</v>
          </cell>
          <cell r="B2644" t="str">
            <v>48</v>
          </cell>
          <cell r="C2644" t="str">
            <v>239</v>
          </cell>
          <cell r="D2644" t="str">
            <v>Jackson</v>
          </cell>
          <cell r="E2644" t="str">
            <v>County</v>
          </cell>
          <cell r="F2644" t="str">
            <v>TX</v>
          </cell>
          <cell r="G2644">
            <v>14075</v>
          </cell>
          <cell r="H2644">
            <v>0.61818827708703372</v>
          </cell>
          <cell r="I2644">
            <v>864.1008365924954</v>
          </cell>
          <cell r="J2644" t="str">
            <v>TONS</v>
          </cell>
        </row>
        <row r="2645">
          <cell r="A2645" t="str">
            <v>48241</v>
          </cell>
          <cell r="B2645" t="str">
            <v>48</v>
          </cell>
          <cell r="C2645" t="str">
            <v>241</v>
          </cell>
          <cell r="D2645" t="str">
            <v>Jasper</v>
          </cell>
          <cell r="E2645" t="str">
            <v>County</v>
          </cell>
          <cell r="F2645" t="str">
            <v>TX</v>
          </cell>
          <cell r="G2645">
            <v>35710</v>
          </cell>
          <cell r="H2645">
            <v>0.78185382245869506</v>
          </cell>
          <cell r="I2645">
            <v>2772.7497250502774</v>
          </cell>
          <cell r="J2645" t="str">
            <v>TONS</v>
          </cell>
        </row>
        <row r="2646">
          <cell r="A2646" t="str">
            <v>48243</v>
          </cell>
          <cell r="B2646" t="str">
            <v>48</v>
          </cell>
          <cell r="C2646" t="str">
            <v>243</v>
          </cell>
          <cell r="D2646" t="str">
            <v>Jeff Davis</v>
          </cell>
          <cell r="E2646" t="str">
            <v>County</v>
          </cell>
          <cell r="F2646" t="str">
            <v>TX</v>
          </cell>
          <cell r="G2646">
            <v>2342</v>
          </cell>
          <cell r="H2646">
            <v>1</v>
          </cell>
          <cell r="I2646">
            <v>232.58523839784209</v>
          </cell>
          <cell r="J2646" t="str">
            <v>TONS</v>
          </cell>
        </row>
        <row r="2647">
          <cell r="A2647" t="str">
            <v>48245</v>
          </cell>
          <cell r="B2647" t="str">
            <v>48</v>
          </cell>
          <cell r="C2647" t="str">
            <v>245</v>
          </cell>
          <cell r="D2647" t="str">
            <v>Jefferson</v>
          </cell>
          <cell r="E2647" t="str">
            <v>County</v>
          </cell>
          <cell r="F2647" t="str">
            <v>TX</v>
          </cell>
          <cell r="G2647">
            <v>252273</v>
          </cell>
          <cell r="H2647">
            <v>8.402008934765115E-2</v>
          </cell>
          <cell r="I2647">
            <v>0</v>
          </cell>
          <cell r="J2647" t="str">
            <v>TONS</v>
          </cell>
        </row>
        <row r="2648">
          <cell r="A2648" t="str">
            <v>48247</v>
          </cell>
          <cell r="B2648" t="str">
            <v>48</v>
          </cell>
          <cell r="C2648" t="str">
            <v>247</v>
          </cell>
          <cell r="D2648" t="str">
            <v>Jim Hogg</v>
          </cell>
          <cell r="E2648" t="str">
            <v>County</v>
          </cell>
          <cell r="F2648" t="str">
            <v>TX</v>
          </cell>
          <cell r="G2648">
            <v>5300</v>
          </cell>
          <cell r="H2648">
            <v>0.1739622641509434</v>
          </cell>
          <cell r="I2648">
            <v>0</v>
          </cell>
          <cell r="J2648" t="str">
            <v>TONS</v>
          </cell>
        </row>
        <row r="2649">
          <cell r="A2649" t="str">
            <v>48249</v>
          </cell>
          <cell r="B2649" t="str">
            <v>48</v>
          </cell>
          <cell r="C2649" t="str">
            <v>249</v>
          </cell>
          <cell r="D2649" t="str">
            <v>Jim Wells</v>
          </cell>
          <cell r="E2649" t="str">
            <v>County</v>
          </cell>
          <cell r="F2649" t="str">
            <v>TX</v>
          </cell>
          <cell r="G2649">
            <v>40838</v>
          </cell>
          <cell r="H2649">
            <v>0.40085214750967235</v>
          </cell>
          <cell r="I2649">
            <v>1625.7132162991777</v>
          </cell>
          <cell r="J2649" t="str">
            <v>TONS</v>
          </cell>
        </row>
        <row r="2650">
          <cell r="A2650" t="str">
            <v>48251</v>
          </cell>
          <cell r="B2650" t="str">
            <v>48</v>
          </cell>
          <cell r="C2650" t="str">
            <v>251</v>
          </cell>
          <cell r="D2650" t="str">
            <v>Johnson</v>
          </cell>
          <cell r="E2650" t="str">
            <v>County</v>
          </cell>
          <cell r="F2650" t="str">
            <v>TX</v>
          </cell>
          <cell r="G2650">
            <v>150934</v>
          </cell>
          <cell r="H2650">
            <v>0.37874170167092902</v>
          </cell>
          <cell r="I2650">
            <v>5677.0858894161574</v>
          </cell>
          <cell r="J2650" t="str">
            <v>TONS</v>
          </cell>
        </row>
        <row r="2651">
          <cell r="A2651" t="str">
            <v>48253</v>
          </cell>
          <cell r="B2651" t="str">
            <v>48</v>
          </cell>
          <cell r="C2651" t="str">
            <v>253</v>
          </cell>
          <cell r="D2651" t="str">
            <v>Jones</v>
          </cell>
          <cell r="E2651" t="str">
            <v>County</v>
          </cell>
          <cell r="F2651" t="str">
            <v>TX</v>
          </cell>
          <cell r="G2651">
            <v>20202</v>
          </cell>
          <cell r="H2651">
            <v>0.85149985149985152</v>
          </cell>
          <cell r="I2651">
            <v>1708.3395691373523</v>
          </cell>
          <cell r="J2651" t="str">
            <v>TONS</v>
          </cell>
        </row>
        <row r="2652">
          <cell r="A2652" t="str">
            <v>48255</v>
          </cell>
          <cell r="B2652" t="str">
            <v>48</v>
          </cell>
          <cell r="C2652" t="str">
            <v>255</v>
          </cell>
          <cell r="D2652" t="str">
            <v>Karnes</v>
          </cell>
          <cell r="E2652" t="str">
            <v>County</v>
          </cell>
          <cell r="F2652" t="str">
            <v>TX</v>
          </cell>
          <cell r="G2652">
            <v>14824</v>
          </cell>
          <cell r="H2652">
            <v>0.38390447922288179</v>
          </cell>
          <cell r="I2652">
            <v>565.17617067554204</v>
          </cell>
          <cell r="J2652" t="str">
            <v>TONS</v>
          </cell>
        </row>
        <row r="2653">
          <cell r="A2653" t="str">
            <v>48257</v>
          </cell>
          <cell r="B2653" t="str">
            <v>48</v>
          </cell>
          <cell r="C2653" t="str">
            <v>257</v>
          </cell>
          <cell r="D2653" t="str">
            <v>Kaufman</v>
          </cell>
          <cell r="E2653" t="str">
            <v>County</v>
          </cell>
          <cell r="F2653" t="str">
            <v>TX</v>
          </cell>
          <cell r="G2653">
            <v>103350</v>
          </cell>
          <cell r="H2653">
            <v>0.4881761006289308</v>
          </cell>
          <cell r="I2653">
            <v>5010.5136775774236</v>
          </cell>
          <cell r="J2653" t="str">
            <v>TONS</v>
          </cell>
        </row>
        <row r="2654">
          <cell r="A2654" t="str">
            <v>48259</v>
          </cell>
          <cell r="B2654" t="str">
            <v>48</v>
          </cell>
          <cell r="C2654" t="str">
            <v>259</v>
          </cell>
          <cell r="D2654" t="str">
            <v>Kendall</v>
          </cell>
          <cell r="E2654" t="str">
            <v>County</v>
          </cell>
          <cell r="F2654" t="str">
            <v>TX</v>
          </cell>
          <cell r="G2654">
            <v>33410</v>
          </cell>
          <cell r="H2654">
            <v>0.58159233762346607</v>
          </cell>
          <cell r="I2654">
            <v>1929.7027187482788</v>
          </cell>
          <cell r="J2654" t="str">
            <v>TONS</v>
          </cell>
        </row>
        <row r="2655">
          <cell r="A2655" t="str">
            <v>48261</v>
          </cell>
          <cell r="B2655" t="str">
            <v>48</v>
          </cell>
          <cell r="C2655" t="str">
            <v>261</v>
          </cell>
          <cell r="D2655" t="str">
            <v>Kenedy</v>
          </cell>
          <cell r="E2655" t="str">
            <v>County</v>
          </cell>
          <cell r="F2655" t="str">
            <v>TX</v>
          </cell>
          <cell r="G2655">
            <v>416</v>
          </cell>
          <cell r="H2655">
            <v>1</v>
          </cell>
          <cell r="I2655">
            <v>41.313176419087235</v>
          </cell>
          <cell r="J2655" t="str">
            <v>TONS</v>
          </cell>
        </row>
        <row r="2656">
          <cell r="A2656" t="str">
            <v>48263</v>
          </cell>
          <cell r="B2656" t="str">
            <v>48</v>
          </cell>
          <cell r="C2656" t="str">
            <v>263</v>
          </cell>
          <cell r="D2656" t="str">
            <v>Kent</v>
          </cell>
          <cell r="E2656" t="str">
            <v>County</v>
          </cell>
          <cell r="F2656" t="str">
            <v>TX</v>
          </cell>
          <cell r="G2656">
            <v>808</v>
          </cell>
          <cell r="H2656">
            <v>1</v>
          </cell>
          <cell r="I2656">
            <v>80.242900352457895</v>
          </cell>
          <cell r="J2656" t="str">
            <v>TONS</v>
          </cell>
        </row>
        <row r="2657">
          <cell r="A2657" t="str">
            <v>48265</v>
          </cell>
          <cell r="B2657" t="str">
            <v>48</v>
          </cell>
          <cell r="C2657" t="str">
            <v>265</v>
          </cell>
          <cell r="D2657" t="str">
            <v>Kerr</v>
          </cell>
          <cell r="E2657" t="str">
            <v>County</v>
          </cell>
          <cell r="F2657" t="str">
            <v>TX</v>
          </cell>
          <cell r="G2657">
            <v>49625</v>
          </cell>
          <cell r="H2657">
            <v>0.41102267002518894</v>
          </cell>
          <cell r="I2657">
            <v>2025.6366812983711</v>
          </cell>
          <cell r="J2657" t="str">
            <v>TONS</v>
          </cell>
        </row>
        <row r="2658">
          <cell r="A2658" t="str">
            <v>48267</v>
          </cell>
          <cell r="B2658" t="str">
            <v>48</v>
          </cell>
          <cell r="C2658" t="str">
            <v>267</v>
          </cell>
          <cell r="D2658" t="str">
            <v>Kimble</v>
          </cell>
          <cell r="E2658" t="str">
            <v>County</v>
          </cell>
          <cell r="F2658" t="str">
            <v>TX</v>
          </cell>
          <cell r="G2658">
            <v>4607</v>
          </cell>
          <cell r="H2658">
            <v>0.44302148903841981</v>
          </cell>
          <cell r="I2658">
            <v>202.69277180614671</v>
          </cell>
          <cell r="J2658" t="str">
            <v>TONS</v>
          </cell>
        </row>
        <row r="2659">
          <cell r="A2659" t="str">
            <v>48269</v>
          </cell>
          <cell r="B2659" t="str">
            <v>48</v>
          </cell>
          <cell r="C2659" t="str">
            <v>269</v>
          </cell>
          <cell r="D2659" t="str">
            <v>King</v>
          </cell>
          <cell r="E2659" t="str">
            <v>County</v>
          </cell>
          <cell r="F2659" t="str">
            <v>TX</v>
          </cell>
          <cell r="G2659">
            <v>286</v>
          </cell>
          <cell r="H2659">
            <v>1</v>
          </cell>
          <cell r="I2659">
            <v>28.402808788122474</v>
          </cell>
          <cell r="J2659" t="str">
            <v>TONS</v>
          </cell>
        </row>
        <row r="2660">
          <cell r="A2660" t="str">
            <v>48271</v>
          </cell>
          <cell r="B2660" t="str">
            <v>48</v>
          </cell>
          <cell r="C2660" t="str">
            <v>271</v>
          </cell>
          <cell r="D2660" t="str">
            <v>Kinney</v>
          </cell>
          <cell r="E2660" t="str">
            <v>County</v>
          </cell>
          <cell r="F2660" t="str">
            <v>TX</v>
          </cell>
          <cell r="G2660">
            <v>3598</v>
          </cell>
          <cell r="H2660">
            <v>0.20455808782657031</v>
          </cell>
          <cell r="I2660">
            <v>73.092542895308185</v>
          </cell>
          <cell r="J2660" t="str">
            <v>TONS</v>
          </cell>
        </row>
        <row r="2661">
          <cell r="A2661" t="str">
            <v>48273</v>
          </cell>
          <cell r="B2661" t="str">
            <v>48</v>
          </cell>
          <cell r="C2661" t="str">
            <v>273</v>
          </cell>
          <cell r="D2661" t="str">
            <v>Kleberg</v>
          </cell>
          <cell r="E2661" t="str">
            <v>County</v>
          </cell>
          <cell r="F2661" t="str">
            <v>TX</v>
          </cell>
          <cell r="G2661">
            <v>32061</v>
          </cell>
          <cell r="H2661">
            <v>0.18870278531549234</v>
          </cell>
          <cell r="I2661">
            <v>0</v>
          </cell>
          <cell r="J2661" t="str">
            <v>TONS</v>
          </cell>
        </row>
        <row r="2662">
          <cell r="A2662" t="str">
            <v>48275</v>
          </cell>
          <cell r="B2662" t="str">
            <v>48</v>
          </cell>
          <cell r="C2662" t="str">
            <v>275</v>
          </cell>
          <cell r="D2662" t="str">
            <v>Knox</v>
          </cell>
          <cell r="E2662" t="str">
            <v>County</v>
          </cell>
          <cell r="F2662" t="str">
            <v>TX</v>
          </cell>
          <cell r="G2662">
            <v>3719</v>
          </cell>
          <cell r="H2662">
            <v>1</v>
          </cell>
          <cell r="I2662">
            <v>369.33582476583035</v>
          </cell>
          <cell r="J2662" t="str">
            <v>TONS</v>
          </cell>
        </row>
        <row r="2663">
          <cell r="A2663" t="str">
            <v>48277</v>
          </cell>
          <cell r="B2663" t="str">
            <v>48</v>
          </cell>
          <cell r="C2663" t="str">
            <v>277</v>
          </cell>
          <cell r="D2663" t="str">
            <v>Lamar</v>
          </cell>
          <cell r="E2663" t="str">
            <v>County</v>
          </cell>
          <cell r="F2663" t="str">
            <v>TX</v>
          </cell>
          <cell r="G2663">
            <v>49793</v>
          </cell>
          <cell r="H2663">
            <v>0.47082923302472235</v>
          </cell>
          <cell r="I2663">
            <v>2328.2358364641373</v>
          </cell>
          <cell r="J2663" t="str">
            <v>TONS</v>
          </cell>
        </row>
        <row r="2664">
          <cell r="A2664" t="str">
            <v>48279</v>
          </cell>
          <cell r="B2664" t="str">
            <v>48</v>
          </cell>
          <cell r="C2664" t="str">
            <v>279</v>
          </cell>
          <cell r="D2664" t="str">
            <v>Lamb</v>
          </cell>
          <cell r="E2664" t="str">
            <v>County</v>
          </cell>
          <cell r="F2664" t="str">
            <v>TX</v>
          </cell>
          <cell r="G2664">
            <v>13977</v>
          </cell>
          <cell r="H2664">
            <v>0.57687629677327035</v>
          </cell>
          <cell r="I2664">
            <v>800.74072468052964</v>
          </cell>
          <cell r="J2664" t="str">
            <v>TONS</v>
          </cell>
        </row>
        <row r="2665">
          <cell r="A2665" t="str">
            <v>48281</v>
          </cell>
          <cell r="B2665" t="str">
            <v>48</v>
          </cell>
          <cell r="C2665" t="str">
            <v>281</v>
          </cell>
          <cell r="D2665" t="str">
            <v>Lampasas</v>
          </cell>
          <cell r="E2665" t="str">
            <v>County</v>
          </cell>
          <cell r="F2665" t="str">
            <v>TX</v>
          </cell>
          <cell r="G2665">
            <v>19677</v>
          </cell>
          <cell r="H2665">
            <v>0.68267520455353969</v>
          </cell>
          <cell r="I2665">
            <v>1334.0382183596128</v>
          </cell>
          <cell r="J2665" t="str">
            <v>TONS</v>
          </cell>
        </row>
        <row r="2666">
          <cell r="A2666" t="str">
            <v>48283</v>
          </cell>
          <cell r="B2666" t="str">
            <v>48</v>
          </cell>
          <cell r="C2666" t="str">
            <v>283</v>
          </cell>
          <cell r="D2666" t="str">
            <v>La Salle</v>
          </cell>
          <cell r="E2666" t="str">
            <v>County</v>
          </cell>
          <cell r="F2666" t="str">
            <v>TX</v>
          </cell>
          <cell r="G2666">
            <v>6886</v>
          </cell>
          <cell r="H2666">
            <v>0.46354923032239326</v>
          </cell>
          <cell r="I2666">
            <v>316.99918060030399</v>
          </cell>
          <cell r="J2666" t="str">
            <v>TONS</v>
          </cell>
        </row>
        <row r="2667">
          <cell r="A2667" t="str">
            <v>48285</v>
          </cell>
          <cell r="B2667" t="str">
            <v>48</v>
          </cell>
          <cell r="C2667" t="str">
            <v>285</v>
          </cell>
          <cell r="D2667" t="str">
            <v>Lavaca</v>
          </cell>
          <cell r="E2667" t="str">
            <v>County</v>
          </cell>
          <cell r="F2667" t="str">
            <v>TX</v>
          </cell>
          <cell r="G2667">
            <v>19263</v>
          </cell>
          <cell r="H2667">
            <v>0.81316513523334888</v>
          </cell>
          <cell r="I2667">
            <v>1555.5999890110154</v>
          </cell>
          <cell r="J2667" t="str">
            <v>TONS</v>
          </cell>
        </row>
        <row r="2668">
          <cell r="A2668" t="str">
            <v>48287</v>
          </cell>
          <cell r="B2668" t="str">
            <v>48</v>
          </cell>
          <cell r="C2668" t="str">
            <v>287</v>
          </cell>
          <cell r="D2668" t="str">
            <v>Lee</v>
          </cell>
          <cell r="E2668" t="str">
            <v>County</v>
          </cell>
          <cell r="F2668" t="str">
            <v>TX</v>
          </cell>
          <cell r="G2668">
            <v>16612</v>
          </cell>
          <cell r="H2668">
            <v>0.6972068384300506</v>
          </cell>
          <cell r="I2668">
            <v>1150.2144453987221</v>
          </cell>
          <cell r="J2668" t="str">
            <v>TONS</v>
          </cell>
        </row>
        <row r="2669">
          <cell r="A2669" t="str">
            <v>48289</v>
          </cell>
          <cell r="B2669" t="str">
            <v>48</v>
          </cell>
          <cell r="C2669" t="str">
            <v>289</v>
          </cell>
          <cell r="D2669" t="str">
            <v>Leon</v>
          </cell>
          <cell r="E2669" t="str">
            <v>County</v>
          </cell>
          <cell r="F2669" t="str">
            <v>TX</v>
          </cell>
          <cell r="G2669">
            <v>16801</v>
          </cell>
          <cell r="H2669">
            <v>1</v>
          </cell>
          <cell r="I2669">
            <v>1668.516050521838</v>
          </cell>
          <cell r="J2669" t="str">
            <v>TONS</v>
          </cell>
        </row>
        <row r="2670">
          <cell r="A2670" t="str">
            <v>48291</v>
          </cell>
          <cell r="B2670" t="str">
            <v>48</v>
          </cell>
          <cell r="C2670" t="str">
            <v>291</v>
          </cell>
          <cell r="D2670" t="str">
            <v>Liberty</v>
          </cell>
          <cell r="E2670" t="str">
            <v>County</v>
          </cell>
          <cell r="F2670" t="str">
            <v>TX</v>
          </cell>
          <cell r="G2670">
            <v>75643</v>
          </cell>
          <cell r="H2670">
            <v>0.63227264915458137</v>
          </cell>
          <cell r="I2670">
            <v>4749.724251431936</v>
          </cell>
          <cell r="J2670" t="str">
            <v>TONS</v>
          </cell>
        </row>
        <row r="2671">
          <cell r="A2671" t="str">
            <v>48293</v>
          </cell>
          <cell r="B2671" t="str">
            <v>48</v>
          </cell>
          <cell r="C2671" t="str">
            <v>293</v>
          </cell>
          <cell r="D2671" t="str">
            <v>Limestone</v>
          </cell>
          <cell r="E2671" t="str">
            <v>County</v>
          </cell>
          <cell r="F2671" t="str">
            <v>TX</v>
          </cell>
          <cell r="G2671">
            <v>23384</v>
          </cell>
          <cell r="H2671">
            <v>0.53617858364693805</v>
          </cell>
          <cell r="I2671">
            <v>1245.155302746432</v>
          </cell>
          <cell r="J2671" t="str">
            <v>TONS</v>
          </cell>
        </row>
        <row r="2672">
          <cell r="A2672" t="str">
            <v>48295</v>
          </cell>
          <cell r="B2672" t="str">
            <v>48</v>
          </cell>
          <cell r="C2672" t="str">
            <v>295</v>
          </cell>
          <cell r="D2672" t="str">
            <v>Lipscomb</v>
          </cell>
          <cell r="E2672" t="str">
            <v>County</v>
          </cell>
          <cell r="F2672" t="str">
            <v>TX</v>
          </cell>
          <cell r="G2672">
            <v>3302</v>
          </cell>
          <cell r="H2672">
            <v>1</v>
          </cell>
          <cell r="I2672">
            <v>327.92333782650491</v>
          </cell>
          <cell r="J2672" t="str">
            <v>TONS</v>
          </cell>
        </row>
        <row r="2673">
          <cell r="A2673" t="str">
            <v>48297</v>
          </cell>
          <cell r="B2673" t="str">
            <v>48</v>
          </cell>
          <cell r="C2673" t="str">
            <v>297</v>
          </cell>
          <cell r="D2673" t="str">
            <v>Live Oak</v>
          </cell>
          <cell r="E2673" t="str">
            <v>County</v>
          </cell>
          <cell r="F2673" t="str">
            <v>TX</v>
          </cell>
          <cell r="G2673">
            <v>11531</v>
          </cell>
          <cell r="H2673">
            <v>1</v>
          </cell>
          <cell r="I2673">
            <v>1145.1496088665742</v>
          </cell>
          <cell r="J2673" t="str">
            <v>TONS</v>
          </cell>
        </row>
        <row r="2674">
          <cell r="A2674" t="str">
            <v>48299</v>
          </cell>
          <cell r="B2674" t="str">
            <v>48</v>
          </cell>
          <cell r="C2674" t="str">
            <v>299</v>
          </cell>
          <cell r="D2674" t="str">
            <v>Llano</v>
          </cell>
          <cell r="E2674" t="str">
            <v>County</v>
          </cell>
          <cell r="F2674" t="str">
            <v>TX</v>
          </cell>
          <cell r="G2674">
            <v>19301</v>
          </cell>
          <cell r="H2674">
            <v>0.45179006269105226</v>
          </cell>
          <cell r="I2674">
            <v>865.98773647702092</v>
          </cell>
          <cell r="J2674" t="str">
            <v>TONS</v>
          </cell>
        </row>
        <row r="2675">
          <cell r="A2675" t="str">
            <v>48301</v>
          </cell>
          <cell r="B2675" t="str">
            <v>48</v>
          </cell>
          <cell r="C2675" t="str">
            <v>301</v>
          </cell>
          <cell r="D2675" t="str">
            <v>Loving</v>
          </cell>
          <cell r="E2675" t="str">
            <v>County</v>
          </cell>
          <cell r="F2675" t="str">
            <v>TX</v>
          </cell>
          <cell r="G2675">
            <v>82</v>
          </cell>
          <cell r="H2675">
            <v>1</v>
          </cell>
          <cell r="I2675">
            <v>8.1434626595316182</v>
          </cell>
          <cell r="J2675" t="str">
            <v>TONS</v>
          </cell>
        </row>
        <row r="2676">
          <cell r="A2676" t="str">
            <v>48303</v>
          </cell>
          <cell r="B2676" t="str">
            <v>48</v>
          </cell>
          <cell r="C2676" t="str">
            <v>303</v>
          </cell>
          <cell r="D2676" t="str">
            <v>Lubbock</v>
          </cell>
          <cell r="E2676" t="str">
            <v>County</v>
          </cell>
          <cell r="F2676" t="str">
            <v>TX</v>
          </cell>
          <cell r="G2676">
            <v>278831</v>
          </cell>
          <cell r="H2676">
            <v>0.11335540165906947</v>
          </cell>
          <cell r="I2676">
            <v>0</v>
          </cell>
          <cell r="J2676" t="str">
            <v>TONS</v>
          </cell>
        </row>
        <row r="2677">
          <cell r="A2677" t="str">
            <v>48305</v>
          </cell>
          <cell r="B2677" t="str">
            <v>48</v>
          </cell>
          <cell r="C2677" t="str">
            <v>305</v>
          </cell>
          <cell r="D2677" t="str">
            <v>Lynn</v>
          </cell>
          <cell r="E2677" t="str">
            <v>County</v>
          </cell>
          <cell r="F2677" t="str">
            <v>TX</v>
          </cell>
          <cell r="G2677">
            <v>5915</v>
          </cell>
          <cell r="H2677">
            <v>0.5672020287404903</v>
          </cell>
          <cell r="I2677">
            <v>333.18679539912898</v>
          </cell>
          <cell r="J2677" t="str">
            <v>TONS</v>
          </cell>
        </row>
        <row r="2678">
          <cell r="A2678" t="str">
            <v>48307</v>
          </cell>
          <cell r="B2678" t="str">
            <v>48</v>
          </cell>
          <cell r="C2678" t="str">
            <v>307</v>
          </cell>
          <cell r="D2678" t="str">
            <v>McCulloch</v>
          </cell>
          <cell r="E2678" t="str">
            <v>County</v>
          </cell>
          <cell r="F2678" t="str">
            <v>TX</v>
          </cell>
          <cell r="G2678">
            <v>8283</v>
          </cell>
          <cell r="H2678">
            <v>0.35325365205843295</v>
          </cell>
          <cell r="I2678">
            <v>290.5825822169453</v>
          </cell>
          <cell r="J2678" t="str">
            <v>TONS</v>
          </cell>
        </row>
        <row r="2679">
          <cell r="A2679" t="str">
            <v>48309</v>
          </cell>
          <cell r="B2679" t="str">
            <v>48</v>
          </cell>
          <cell r="C2679" t="str">
            <v>309</v>
          </cell>
          <cell r="D2679" t="str">
            <v>McLennan</v>
          </cell>
          <cell r="E2679" t="str">
            <v>County</v>
          </cell>
          <cell r="F2679" t="str">
            <v>TX</v>
          </cell>
          <cell r="G2679">
            <v>234906</v>
          </cell>
          <cell r="H2679">
            <v>0.23351893949068989</v>
          </cell>
          <cell r="I2679">
            <v>5447.6785876659378</v>
          </cell>
          <cell r="J2679" t="str">
            <v>TONS</v>
          </cell>
        </row>
        <row r="2680">
          <cell r="A2680" t="str">
            <v>48311</v>
          </cell>
          <cell r="B2680" t="str">
            <v>48</v>
          </cell>
          <cell r="C2680" t="str">
            <v>311</v>
          </cell>
          <cell r="D2680" t="str">
            <v>McMullen</v>
          </cell>
          <cell r="E2680" t="str">
            <v>County</v>
          </cell>
          <cell r="F2680" t="str">
            <v>TX</v>
          </cell>
          <cell r="G2680">
            <v>707</v>
          </cell>
          <cell r="H2680">
            <v>1</v>
          </cell>
          <cell r="I2680">
            <v>70.212537808400654</v>
          </cell>
          <cell r="J2680" t="str">
            <v>TONS</v>
          </cell>
        </row>
        <row r="2681">
          <cell r="A2681" t="str">
            <v>48313</v>
          </cell>
          <cell r="B2681" t="str">
            <v>48</v>
          </cell>
          <cell r="C2681" t="str">
            <v>313</v>
          </cell>
          <cell r="D2681" t="str">
            <v>Madison</v>
          </cell>
          <cell r="E2681" t="str">
            <v>County</v>
          </cell>
          <cell r="F2681" t="str">
            <v>TX</v>
          </cell>
          <cell r="G2681">
            <v>13664</v>
          </cell>
          <cell r="H2681">
            <v>0.6740339578454333</v>
          </cell>
          <cell r="I2681">
            <v>914.64989139373415</v>
          </cell>
          <cell r="J2681" t="str">
            <v>TONS</v>
          </cell>
        </row>
        <row r="2682">
          <cell r="A2682" t="str">
            <v>48315</v>
          </cell>
          <cell r="B2682" t="str">
            <v>48</v>
          </cell>
          <cell r="C2682" t="str">
            <v>315</v>
          </cell>
          <cell r="D2682" t="str">
            <v>Marion</v>
          </cell>
          <cell r="E2682" t="str">
            <v>County</v>
          </cell>
          <cell r="F2682" t="str">
            <v>TX</v>
          </cell>
          <cell r="G2682">
            <v>10546</v>
          </cell>
          <cell r="H2682">
            <v>1</v>
          </cell>
          <cell r="I2682">
            <v>1047.3287464319565</v>
          </cell>
          <cell r="J2682" t="str">
            <v>TONS</v>
          </cell>
        </row>
        <row r="2683">
          <cell r="A2683" t="str">
            <v>48317</v>
          </cell>
          <cell r="B2683" t="str">
            <v>48</v>
          </cell>
          <cell r="C2683" t="str">
            <v>317</v>
          </cell>
          <cell r="D2683" t="str">
            <v>Martin</v>
          </cell>
          <cell r="E2683" t="str">
            <v>County</v>
          </cell>
          <cell r="F2683" t="str">
            <v>TX</v>
          </cell>
          <cell r="G2683">
            <v>4799</v>
          </cell>
          <cell r="H2683">
            <v>1</v>
          </cell>
          <cell r="I2683">
            <v>476.591186623076</v>
          </cell>
          <cell r="J2683" t="str">
            <v>TONS</v>
          </cell>
        </row>
        <row r="2684">
          <cell r="A2684" t="str">
            <v>48319</v>
          </cell>
          <cell r="B2684" t="str">
            <v>48</v>
          </cell>
          <cell r="C2684" t="str">
            <v>319</v>
          </cell>
          <cell r="D2684" t="str">
            <v>Mason</v>
          </cell>
          <cell r="E2684" t="str">
            <v>County</v>
          </cell>
          <cell r="F2684" t="str">
            <v>TX</v>
          </cell>
          <cell r="G2684">
            <v>4012</v>
          </cell>
          <cell r="H2684">
            <v>1</v>
          </cell>
          <cell r="I2684">
            <v>398.43380719562015</v>
          </cell>
          <cell r="J2684" t="str">
            <v>TONS</v>
          </cell>
        </row>
        <row r="2685">
          <cell r="A2685" t="str">
            <v>48321</v>
          </cell>
          <cell r="B2685" t="str">
            <v>48</v>
          </cell>
          <cell r="C2685" t="str">
            <v>321</v>
          </cell>
          <cell r="D2685" t="str">
            <v>Matagorda</v>
          </cell>
          <cell r="E2685" t="str">
            <v>County</v>
          </cell>
          <cell r="F2685" t="str">
            <v>TX</v>
          </cell>
          <cell r="G2685">
            <v>36702</v>
          </cell>
          <cell r="H2685">
            <v>0.36417633916407827</v>
          </cell>
          <cell r="I2685">
            <v>1327.3844135036536</v>
          </cell>
          <cell r="J2685" t="str">
            <v>TONS</v>
          </cell>
        </row>
        <row r="2686">
          <cell r="A2686" t="str">
            <v>48323</v>
          </cell>
          <cell r="B2686" t="str">
            <v>48</v>
          </cell>
          <cell r="C2686" t="str">
            <v>323</v>
          </cell>
          <cell r="D2686" t="str">
            <v>Maverick</v>
          </cell>
          <cell r="E2686" t="str">
            <v>County</v>
          </cell>
          <cell r="F2686" t="str">
            <v>TX</v>
          </cell>
          <cell r="G2686">
            <v>54258</v>
          </cell>
          <cell r="H2686">
            <v>9.2557779497954212E-2</v>
          </cell>
          <cell r="I2686">
            <v>0</v>
          </cell>
          <cell r="J2686" t="str">
            <v>TONS</v>
          </cell>
        </row>
        <row r="2687">
          <cell r="A2687" t="str">
            <v>48325</v>
          </cell>
          <cell r="B2687" t="str">
            <v>48</v>
          </cell>
          <cell r="C2687" t="str">
            <v>325</v>
          </cell>
          <cell r="D2687" t="str">
            <v>Medina</v>
          </cell>
          <cell r="E2687" t="str">
            <v>County</v>
          </cell>
          <cell r="F2687" t="str">
            <v>TX</v>
          </cell>
          <cell r="G2687">
            <v>46006</v>
          </cell>
          <cell r="H2687">
            <v>0.61555014563317834</v>
          </cell>
          <cell r="I2687">
            <v>2812.3746226253161</v>
          </cell>
          <cell r="J2687" t="str">
            <v>TONS</v>
          </cell>
        </row>
        <row r="2688">
          <cell r="A2688" t="str">
            <v>48327</v>
          </cell>
          <cell r="B2688" t="str">
            <v>48</v>
          </cell>
          <cell r="C2688" t="str">
            <v>327</v>
          </cell>
          <cell r="D2688" t="str">
            <v>Menard</v>
          </cell>
          <cell r="E2688" t="str">
            <v>County</v>
          </cell>
          <cell r="F2688" t="str">
            <v>TX</v>
          </cell>
          <cell r="G2688">
            <v>2242</v>
          </cell>
          <cell r="H2688">
            <v>1</v>
          </cell>
          <cell r="I2688">
            <v>222.65418637402303</v>
          </cell>
          <cell r="J2688" t="str">
            <v>TONS</v>
          </cell>
        </row>
        <row r="2689">
          <cell r="A2689" t="str">
            <v>48329</v>
          </cell>
          <cell r="B2689" t="str">
            <v>48</v>
          </cell>
          <cell r="C2689" t="str">
            <v>329</v>
          </cell>
          <cell r="D2689" t="str">
            <v>Midland</v>
          </cell>
          <cell r="E2689" t="str">
            <v>County</v>
          </cell>
          <cell r="F2689" t="str">
            <v>TX</v>
          </cell>
          <cell r="G2689">
            <v>136872</v>
          </cell>
          <cell r="H2689">
            <v>0.12291776258109767</v>
          </cell>
          <cell r="I2689">
            <v>0</v>
          </cell>
          <cell r="J2689" t="str">
            <v>TONS</v>
          </cell>
        </row>
        <row r="2690">
          <cell r="A2690" t="str">
            <v>48331</v>
          </cell>
          <cell r="B2690" t="str">
            <v>48</v>
          </cell>
          <cell r="C2690" t="str">
            <v>331</v>
          </cell>
          <cell r="D2690" t="str">
            <v>Milam</v>
          </cell>
          <cell r="E2690" t="str">
            <v>County</v>
          </cell>
          <cell r="F2690" t="str">
            <v>TX</v>
          </cell>
          <cell r="G2690">
            <v>24757</v>
          </cell>
          <cell r="H2690">
            <v>0.56182089913963729</v>
          </cell>
          <cell r="I2690">
            <v>1381.3100259929911</v>
          </cell>
          <cell r="J2690" t="str">
            <v>TONS</v>
          </cell>
        </row>
        <row r="2691">
          <cell r="A2691" t="str">
            <v>48333</v>
          </cell>
          <cell r="B2691" t="str">
            <v>48</v>
          </cell>
          <cell r="C2691" t="str">
            <v>333</v>
          </cell>
          <cell r="D2691" t="str">
            <v>Mills</v>
          </cell>
          <cell r="E2691" t="str">
            <v>County</v>
          </cell>
          <cell r="F2691" t="str">
            <v>TX</v>
          </cell>
          <cell r="G2691">
            <v>4936</v>
          </cell>
          <cell r="H2691">
            <v>1</v>
          </cell>
          <cell r="I2691">
            <v>490.19672789570819</v>
          </cell>
          <cell r="J2691" t="str">
            <v>TONS</v>
          </cell>
        </row>
        <row r="2692">
          <cell r="A2692" t="str">
            <v>48335</v>
          </cell>
          <cell r="B2692" t="str">
            <v>48</v>
          </cell>
          <cell r="C2692" t="str">
            <v>335</v>
          </cell>
          <cell r="D2692" t="str">
            <v>Mitchell</v>
          </cell>
          <cell r="E2692" t="str">
            <v>County</v>
          </cell>
          <cell r="F2692" t="str">
            <v>TX</v>
          </cell>
          <cell r="G2692">
            <v>9403</v>
          </cell>
          <cell r="H2692">
            <v>0.3674359247048814</v>
          </cell>
          <cell r="I2692">
            <v>343.11784742294805</v>
          </cell>
          <cell r="J2692" t="str">
            <v>TONS</v>
          </cell>
        </row>
        <row r="2693">
          <cell r="A2693" t="str">
            <v>48337</v>
          </cell>
          <cell r="B2693" t="str">
            <v>48</v>
          </cell>
          <cell r="C2693" t="str">
            <v>337</v>
          </cell>
          <cell r="D2693" t="str">
            <v>Montague</v>
          </cell>
          <cell r="E2693" t="str">
            <v>County</v>
          </cell>
          <cell r="F2693" t="str">
            <v>TX</v>
          </cell>
          <cell r="G2693">
            <v>19719</v>
          </cell>
          <cell r="H2693">
            <v>0.58943151275419647</v>
          </cell>
          <cell r="I2693">
            <v>1154.2861767284878</v>
          </cell>
          <cell r="J2693" t="str">
            <v>TONS</v>
          </cell>
        </row>
        <row r="2694">
          <cell r="A2694" t="str">
            <v>48339</v>
          </cell>
          <cell r="B2694" t="str">
            <v>48</v>
          </cell>
          <cell r="C2694" t="str">
            <v>339</v>
          </cell>
          <cell r="D2694" t="str">
            <v>Montgomery</v>
          </cell>
          <cell r="E2694" t="str">
            <v>County</v>
          </cell>
          <cell r="F2694" t="str">
            <v>TX</v>
          </cell>
          <cell r="G2694">
            <v>455746</v>
          </cell>
          <cell r="H2694">
            <v>0.22725597152800026</v>
          </cell>
          <cell r="I2694">
            <v>10285.689891589625</v>
          </cell>
          <cell r="J2694" t="str">
            <v>TONS</v>
          </cell>
        </row>
        <row r="2695">
          <cell r="A2695" t="str">
            <v>48341</v>
          </cell>
          <cell r="B2695" t="str">
            <v>48</v>
          </cell>
          <cell r="C2695" t="str">
            <v>341</v>
          </cell>
          <cell r="D2695" t="str">
            <v>Moore</v>
          </cell>
          <cell r="E2695" t="str">
            <v>County</v>
          </cell>
          <cell r="F2695" t="str">
            <v>TX</v>
          </cell>
          <cell r="G2695">
            <v>21904</v>
          </cell>
          <cell r="H2695">
            <v>0.1681428049671293</v>
          </cell>
          <cell r="I2695">
            <v>0</v>
          </cell>
          <cell r="J2695" t="str">
            <v>TONS</v>
          </cell>
        </row>
        <row r="2696">
          <cell r="A2696" t="str">
            <v>48343</v>
          </cell>
          <cell r="B2696" t="str">
            <v>48</v>
          </cell>
          <cell r="C2696" t="str">
            <v>343</v>
          </cell>
          <cell r="D2696" t="str">
            <v>Morris</v>
          </cell>
          <cell r="E2696" t="str">
            <v>County</v>
          </cell>
          <cell r="F2696" t="str">
            <v>TX</v>
          </cell>
          <cell r="G2696">
            <v>12934</v>
          </cell>
          <cell r="H2696">
            <v>0.78421215401267974</v>
          </cell>
          <cell r="I2696">
            <v>1007.3066067759659</v>
          </cell>
          <cell r="J2696" t="str">
            <v>TONS</v>
          </cell>
        </row>
        <row r="2697">
          <cell r="A2697" t="str">
            <v>48345</v>
          </cell>
          <cell r="B2697" t="str">
            <v>48</v>
          </cell>
          <cell r="C2697" t="str">
            <v>345</v>
          </cell>
          <cell r="D2697" t="str">
            <v>Motley</v>
          </cell>
          <cell r="E2697" t="str">
            <v>County</v>
          </cell>
          <cell r="F2697" t="str">
            <v>TX</v>
          </cell>
          <cell r="G2697">
            <v>1210</v>
          </cell>
          <cell r="H2697">
            <v>1</v>
          </cell>
          <cell r="I2697">
            <v>120.16572948821045</v>
          </cell>
          <cell r="J2697" t="str">
            <v>TONS</v>
          </cell>
        </row>
        <row r="2698">
          <cell r="A2698" t="str">
            <v>48347</v>
          </cell>
          <cell r="B2698" t="str">
            <v>48</v>
          </cell>
          <cell r="C2698" t="str">
            <v>347</v>
          </cell>
          <cell r="D2698" t="str">
            <v>Nacogdoches</v>
          </cell>
          <cell r="E2698" t="str">
            <v>County</v>
          </cell>
          <cell r="F2698" t="str">
            <v>TX</v>
          </cell>
          <cell r="G2698">
            <v>64524</v>
          </cell>
          <cell r="H2698">
            <v>0.4646023185171409</v>
          </cell>
          <cell r="I2698">
            <v>2977.1307757004738</v>
          </cell>
          <cell r="J2698" t="str">
            <v>TONS</v>
          </cell>
        </row>
        <row r="2699">
          <cell r="A2699" t="str">
            <v>48349</v>
          </cell>
          <cell r="B2699" t="str">
            <v>48</v>
          </cell>
          <cell r="C2699" t="str">
            <v>349</v>
          </cell>
          <cell r="D2699" t="str">
            <v>Navarro</v>
          </cell>
          <cell r="E2699" t="str">
            <v>County</v>
          </cell>
          <cell r="F2699" t="str">
            <v>TX</v>
          </cell>
          <cell r="G2699">
            <v>47735</v>
          </cell>
          <cell r="H2699">
            <v>0.52657379281449668</v>
          </cell>
          <cell r="I2699">
            <v>2496.2692367071559</v>
          </cell>
          <cell r="J2699" t="str">
            <v>TONS</v>
          </cell>
        </row>
        <row r="2700">
          <cell r="A2700" t="str">
            <v>48351</v>
          </cell>
          <cell r="B2700" t="str">
            <v>48</v>
          </cell>
          <cell r="C2700" t="str">
            <v>351</v>
          </cell>
          <cell r="D2700" t="str">
            <v>Newton</v>
          </cell>
          <cell r="E2700" t="str">
            <v>County</v>
          </cell>
          <cell r="F2700" t="str">
            <v>TX</v>
          </cell>
          <cell r="G2700">
            <v>14445</v>
          </cell>
          <cell r="H2700">
            <v>1</v>
          </cell>
          <cell r="I2700">
            <v>1434.5404648406613</v>
          </cell>
          <cell r="J2700" t="str">
            <v>TONS</v>
          </cell>
        </row>
        <row r="2701">
          <cell r="A2701" t="str">
            <v>48353</v>
          </cell>
          <cell r="B2701" t="str">
            <v>48</v>
          </cell>
          <cell r="C2701" t="str">
            <v>353</v>
          </cell>
          <cell r="D2701" t="str">
            <v>Nolan</v>
          </cell>
          <cell r="E2701" t="str">
            <v>County</v>
          </cell>
          <cell r="F2701" t="str">
            <v>TX</v>
          </cell>
          <cell r="G2701">
            <v>15216</v>
          </cell>
          <cell r="H2701">
            <v>0.3265641430073607</v>
          </cell>
          <cell r="I2701">
            <v>493.47397506356845</v>
          </cell>
          <cell r="J2701" t="str">
            <v>TONS</v>
          </cell>
        </row>
        <row r="2702">
          <cell r="A2702" t="str">
            <v>48355</v>
          </cell>
          <cell r="B2702" t="str">
            <v>48</v>
          </cell>
          <cell r="C2702" t="str">
            <v>355</v>
          </cell>
          <cell r="D2702" t="str">
            <v>Nueces</v>
          </cell>
          <cell r="E2702" t="str">
            <v>County</v>
          </cell>
          <cell r="F2702" t="str">
            <v>TX</v>
          </cell>
          <cell r="G2702">
            <v>340223</v>
          </cell>
          <cell r="H2702">
            <v>6.4472419560112043E-2</v>
          </cell>
          <cell r="I2702">
            <v>0</v>
          </cell>
          <cell r="J2702" t="str">
            <v>TONS</v>
          </cell>
        </row>
        <row r="2703">
          <cell r="A2703" t="str">
            <v>48357</v>
          </cell>
          <cell r="B2703" t="str">
            <v>48</v>
          </cell>
          <cell r="C2703" t="str">
            <v>357</v>
          </cell>
          <cell r="D2703" t="str">
            <v>Ochiltree</v>
          </cell>
          <cell r="E2703" t="str">
            <v>County</v>
          </cell>
          <cell r="F2703" t="str">
            <v>TX</v>
          </cell>
          <cell r="G2703">
            <v>10223</v>
          </cell>
          <cell r="H2703">
            <v>0.13909811210016629</v>
          </cell>
          <cell r="I2703">
            <v>0</v>
          </cell>
          <cell r="J2703" t="str">
            <v>TONS</v>
          </cell>
        </row>
        <row r="2704">
          <cell r="A2704" t="str">
            <v>48359</v>
          </cell>
          <cell r="B2704" t="str">
            <v>48</v>
          </cell>
          <cell r="C2704" t="str">
            <v>359</v>
          </cell>
          <cell r="D2704" t="str">
            <v>Oldham</v>
          </cell>
          <cell r="E2704" t="str">
            <v>County</v>
          </cell>
          <cell r="F2704" t="str">
            <v>TX</v>
          </cell>
          <cell r="G2704">
            <v>2052</v>
          </cell>
          <cell r="H2704">
            <v>1</v>
          </cell>
          <cell r="I2704">
            <v>203.78518752876684</v>
          </cell>
          <cell r="J2704" t="str">
            <v>TONS</v>
          </cell>
        </row>
        <row r="2705">
          <cell r="A2705" t="str">
            <v>48361</v>
          </cell>
          <cell r="B2705" t="str">
            <v>48</v>
          </cell>
          <cell r="C2705" t="str">
            <v>361</v>
          </cell>
          <cell r="D2705" t="str">
            <v>Orange</v>
          </cell>
          <cell r="E2705" t="str">
            <v>County</v>
          </cell>
          <cell r="F2705" t="str">
            <v>TX</v>
          </cell>
          <cell r="G2705">
            <v>81837</v>
          </cell>
          <cell r="H2705">
            <v>0.3517113286166404</v>
          </cell>
          <cell r="I2705">
            <v>2858.4547040158363</v>
          </cell>
          <cell r="J2705" t="str">
            <v>TONS</v>
          </cell>
        </row>
        <row r="2706">
          <cell r="A2706" t="str">
            <v>48363</v>
          </cell>
          <cell r="B2706" t="str">
            <v>48</v>
          </cell>
          <cell r="C2706" t="str">
            <v>363</v>
          </cell>
          <cell r="D2706" t="str">
            <v>Palo Pinto</v>
          </cell>
          <cell r="E2706" t="str">
            <v>County</v>
          </cell>
          <cell r="F2706" t="str">
            <v>TX</v>
          </cell>
          <cell r="G2706">
            <v>28111</v>
          </cell>
          <cell r="H2706">
            <v>0.50215218241969339</v>
          </cell>
          <cell r="I2706">
            <v>1401.8673036822968</v>
          </cell>
          <cell r="J2706" t="str">
            <v>TONS</v>
          </cell>
        </row>
        <row r="2707">
          <cell r="A2707" t="str">
            <v>48365</v>
          </cell>
          <cell r="B2707" t="str">
            <v>48</v>
          </cell>
          <cell r="C2707" t="str">
            <v>365</v>
          </cell>
          <cell r="D2707" t="str">
            <v>Panola</v>
          </cell>
          <cell r="E2707" t="str">
            <v>County</v>
          </cell>
          <cell r="F2707" t="str">
            <v>TX</v>
          </cell>
          <cell r="G2707">
            <v>23796</v>
          </cell>
          <cell r="H2707">
            <v>0.72718103883005547</v>
          </cell>
          <cell r="I2707">
            <v>1718.4692422016478</v>
          </cell>
          <cell r="J2707" t="str">
            <v>TONS</v>
          </cell>
        </row>
        <row r="2708">
          <cell r="A2708" t="str">
            <v>48367</v>
          </cell>
          <cell r="B2708" t="str">
            <v>48</v>
          </cell>
          <cell r="C2708" t="str">
            <v>367</v>
          </cell>
          <cell r="D2708" t="str">
            <v>Parker</v>
          </cell>
          <cell r="E2708" t="str">
            <v>County</v>
          </cell>
          <cell r="F2708" t="str">
            <v>TX</v>
          </cell>
          <cell r="G2708">
            <v>116927</v>
          </cell>
          <cell r="H2708">
            <v>0.56084565583654755</v>
          </cell>
          <cell r="I2708">
            <v>6512.5852961800547</v>
          </cell>
          <cell r="J2708" t="str">
            <v>TONS</v>
          </cell>
        </row>
        <row r="2709">
          <cell r="A2709" t="str">
            <v>48369</v>
          </cell>
          <cell r="B2709" t="str">
            <v>48</v>
          </cell>
          <cell r="C2709" t="str">
            <v>369</v>
          </cell>
          <cell r="D2709" t="str">
            <v>Parmer</v>
          </cell>
          <cell r="E2709" t="str">
            <v>County</v>
          </cell>
          <cell r="F2709" t="str">
            <v>TX</v>
          </cell>
          <cell r="G2709">
            <v>10269</v>
          </cell>
          <cell r="H2709">
            <v>0.60015580874476582</v>
          </cell>
          <cell r="I2709">
            <v>612.05073622796783</v>
          </cell>
          <cell r="J2709" t="str">
            <v>TONS</v>
          </cell>
        </row>
        <row r="2710">
          <cell r="A2710" t="str">
            <v>48371</v>
          </cell>
          <cell r="B2710" t="str">
            <v>48</v>
          </cell>
          <cell r="C2710" t="str">
            <v>371</v>
          </cell>
          <cell r="D2710" t="str">
            <v>Pecos</v>
          </cell>
          <cell r="E2710" t="str">
            <v>County</v>
          </cell>
          <cell r="F2710" t="str">
            <v>TX</v>
          </cell>
          <cell r="G2710">
            <v>15507</v>
          </cell>
          <cell r="H2710">
            <v>0.39775585219578252</v>
          </cell>
          <cell r="I2710">
            <v>612.54728882915879</v>
          </cell>
          <cell r="J2710" t="str">
            <v>TONS</v>
          </cell>
        </row>
        <row r="2711">
          <cell r="A2711" t="str">
            <v>48373</v>
          </cell>
          <cell r="B2711" t="str">
            <v>48</v>
          </cell>
          <cell r="C2711" t="str">
            <v>373</v>
          </cell>
          <cell r="D2711" t="str">
            <v>Polk</v>
          </cell>
          <cell r="E2711" t="str">
            <v>County</v>
          </cell>
          <cell r="F2711" t="str">
            <v>TX</v>
          </cell>
          <cell r="G2711">
            <v>45413</v>
          </cell>
          <cell r="H2711">
            <v>0.7763856164534384</v>
          </cell>
          <cell r="I2711">
            <v>3501.4903225581197</v>
          </cell>
          <cell r="J2711" t="str">
            <v>TONS</v>
          </cell>
        </row>
        <row r="2712">
          <cell r="A2712" t="str">
            <v>48375</v>
          </cell>
          <cell r="B2712" t="str">
            <v>48</v>
          </cell>
          <cell r="C2712" t="str">
            <v>375</v>
          </cell>
          <cell r="D2712" t="str">
            <v>Potter</v>
          </cell>
          <cell r="E2712" t="str">
            <v>County</v>
          </cell>
          <cell r="F2712" t="str">
            <v>TX</v>
          </cell>
          <cell r="G2712">
            <v>121073</v>
          </cell>
          <cell r="H2712">
            <v>8.9962254177231915E-2</v>
          </cell>
          <cell r="I2712">
            <v>0</v>
          </cell>
          <cell r="J2712" t="str">
            <v>TONS</v>
          </cell>
        </row>
        <row r="2713">
          <cell r="A2713" t="str">
            <v>48377</v>
          </cell>
          <cell r="B2713" t="str">
            <v>48</v>
          </cell>
          <cell r="C2713" t="str">
            <v>377</v>
          </cell>
          <cell r="D2713" t="str">
            <v>Presidio</v>
          </cell>
          <cell r="E2713" t="str">
            <v>County</v>
          </cell>
          <cell r="F2713" t="str">
            <v>TX</v>
          </cell>
          <cell r="G2713">
            <v>7818</v>
          </cell>
          <cell r="H2713">
            <v>0.40470708621130724</v>
          </cell>
          <cell r="I2713">
            <v>314.21848603363463</v>
          </cell>
          <cell r="J2713" t="str">
            <v>TONS</v>
          </cell>
        </row>
        <row r="2714">
          <cell r="A2714" t="str">
            <v>48379</v>
          </cell>
          <cell r="B2714" t="str">
            <v>48</v>
          </cell>
          <cell r="C2714" t="str">
            <v>379</v>
          </cell>
          <cell r="D2714" t="str">
            <v>Rains</v>
          </cell>
          <cell r="E2714" t="str">
            <v>County</v>
          </cell>
          <cell r="F2714" t="str">
            <v>TX</v>
          </cell>
          <cell r="G2714">
            <v>10914</v>
          </cell>
          <cell r="H2714">
            <v>0.93228880337181597</v>
          </cell>
          <cell r="I2714">
            <v>1010.4845434235881</v>
          </cell>
          <cell r="J2714" t="str">
            <v>TONS</v>
          </cell>
        </row>
        <row r="2715">
          <cell r="A2715" t="str">
            <v>48381</v>
          </cell>
          <cell r="B2715" t="str">
            <v>48</v>
          </cell>
          <cell r="C2715" t="str">
            <v>381</v>
          </cell>
          <cell r="D2715" t="str">
            <v>Randall</v>
          </cell>
          <cell r="E2715" t="str">
            <v>County</v>
          </cell>
          <cell r="F2715" t="str">
            <v>TX</v>
          </cell>
          <cell r="G2715">
            <v>120725</v>
          </cell>
          <cell r="H2715">
            <v>0.14375647131911368</v>
          </cell>
          <cell r="I2715">
            <v>0</v>
          </cell>
          <cell r="J2715" t="str">
            <v>TONS</v>
          </cell>
        </row>
        <row r="2716">
          <cell r="A2716" t="str">
            <v>48383</v>
          </cell>
          <cell r="B2716" t="str">
            <v>48</v>
          </cell>
          <cell r="C2716" t="str">
            <v>383</v>
          </cell>
          <cell r="D2716" t="str">
            <v>Reagan</v>
          </cell>
          <cell r="E2716" t="str">
            <v>County</v>
          </cell>
          <cell r="F2716" t="str">
            <v>TX</v>
          </cell>
          <cell r="G2716">
            <v>3367</v>
          </cell>
          <cell r="H2716">
            <v>0.13305613305613306</v>
          </cell>
          <cell r="I2716">
            <v>0</v>
          </cell>
          <cell r="J2716" t="str">
            <v>TONS</v>
          </cell>
        </row>
        <row r="2717">
          <cell r="A2717" t="str">
            <v>48385</v>
          </cell>
          <cell r="B2717" t="str">
            <v>48</v>
          </cell>
          <cell r="C2717" t="str">
            <v>385</v>
          </cell>
          <cell r="D2717" t="str">
            <v>Real</v>
          </cell>
          <cell r="E2717" t="str">
            <v>County</v>
          </cell>
          <cell r="F2717" t="str">
            <v>TX</v>
          </cell>
          <cell r="G2717">
            <v>3309</v>
          </cell>
          <cell r="H2717">
            <v>1</v>
          </cell>
          <cell r="I2717">
            <v>328.61851146817224</v>
          </cell>
          <cell r="J2717" t="str">
            <v>TONS</v>
          </cell>
        </row>
        <row r="2718">
          <cell r="A2718" t="str">
            <v>48387</v>
          </cell>
          <cell r="B2718" t="str">
            <v>48</v>
          </cell>
          <cell r="C2718" t="str">
            <v>387</v>
          </cell>
          <cell r="D2718" t="str">
            <v>Red River</v>
          </cell>
          <cell r="E2718" t="str">
            <v>County</v>
          </cell>
          <cell r="F2718" t="str">
            <v>TX</v>
          </cell>
          <cell r="G2718">
            <v>12860</v>
          </cell>
          <cell r="H2718">
            <v>0.75730948678071541</v>
          </cell>
          <cell r="I2718">
            <v>967.18515659973684</v>
          </cell>
          <cell r="J2718" t="str">
            <v>TONS</v>
          </cell>
        </row>
        <row r="2719">
          <cell r="A2719" t="str">
            <v>48389</v>
          </cell>
          <cell r="B2719" t="str">
            <v>48</v>
          </cell>
          <cell r="C2719" t="str">
            <v>389</v>
          </cell>
          <cell r="D2719" t="str">
            <v>Reeves</v>
          </cell>
          <cell r="E2719" t="str">
            <v>County</v>
          </cell>
          <cell r="F2719" t="str">
            <v>TX</v>
          </cell>
          <cell r="G2719">
            <v>13783</v>
          </cell>
          <cell r="H2719">
            <v>0.14496118406732933</v>
          </cell>
          <cell r="I2719">
            <v>0</v>
          </cell>
          <cell r="J2719" t="str">
            <v>TONS</v>
          </cell>
        </row>
        <row r="2720">
          <cell r="A2720" t="str">
            <v>48391</v>
          </cell>
          <cell r="B2720" t="str">
            <v>48</v>
          </cell>
          <cell r="C2720" t="str">
            <v>391</v>
          </cell>
          <cell r="D2720" t="str">
            <v>Refugio</v>
          </cell>
          <cell r="E2720" t="str">
            <v>County</v>
          </cell>
          <cell r="F2720" t="str">
            <v>TX</v>
          </cell>
          <cell r="G2720">
            <v>7383</v>
          </cell>
          <cell r="H2720">
            <v>0.60679940403629962</v>
          </cell>
          <cell r="I2720">
            <v>444.91113066709329</v>
          </cell>
          <cell r="J2720" t="str">
            <v>TONS</v>
          </cell>
        </row>
        <row r="2721">
          <cell r="A2721" t="str">
            <v>48393</v>
          </cell>
          <cell r="B2721" t="str">
            <v>48</v>
          </cell>
          <cell r="C2721" t="str">
            <v>393</v>
          </cell>
          <cell r="D2721" t="str">
            <v>Roberts</v>
          </cell>
          <cell r="E2721" t="str">
            <v>County</v>
          </cell>
          <cell r="F2721" t="str">
            <v>TX</v>
          </cell>
          <cell r="G2721">
            <v>929</v>
          </cell>
          <cell r="H2721">
            <v>1</v>
          </cell>
          <cell r="I2721">
            <v>92.259473301278945</v>
          </cell>
          <cell r="J2721" t="str">
            <v>TONS</v>
          </cell>
        </row>
        <row r="2722">
          <cell r="A2722" t="str">
            <v>48395</v>
          </cell>
          <cell r="B2722" t="str">
            <v>48</v>
          </cell>
          <cell r="C2722" t="str">
            <v>395</v>
          </cell>
          <cell r="D2722" t="str">
            <v>Robertson</v>
          </cell>
          <cell r="E2722" t="str">
            <v>County</v>
          </cell>
          <cell r="F2722" t="str">
            <v>TX</v>
          </cell>
          <cell r="G2722">
            <v>16622</v>
          </cell>
          <cell r="H2722">
            <v>0.73853928528456259</v>
          </cell>
          <cell r="I2722">
            <v>1219.1359464440259</v>
          </cell>
          <cell r="J2722" t="str">
            <v>TONS</v>
          </cell>
        </row>
        <row r="2723">
          <cell r="A2723" t="str">
            <v>48397</v>
          </cell>
          <cell r="B2723" t="str">
            <v>48</v>
          </cell>
          <cell r="C2723" t="str">
            <v>397</v>
          </cell>
          <cell r="D2723" t="str">
            <v>Rockwall</v>
          </cell>
          <cell r="E2723" t="str">
            <v>County</v>
          </cell>
          <cell r="F2723" t="str">
            <v>TX</v>
          </cell>
          <cell r="G2723">
            <v>78337</v>
          </cell>
          <cell r="H2723">
            <v>0.16035845130653459</v>
          </cell>
          <cell r="I2723">
            <v>0</v>
          </cell>
          <cell r="J2723" t="str">
            <v>TONS</v>
          </cell>
        </row>
        <row r="2724">
          <cell r="A2724" t="str">
            <v>48399</v>
          </cell>
          <cell r="B2724" t="str">
            <v>48</v>
          </cell>
          <cell r="C2724" t="str">
            <v>399</v>
          </cell>
          <cell r="D2724" t="str">
            <v>Runnels</v>
          </cell>
          <cell r="E2724" t="str">
            <v>County</v>
          </cell>
          <cell r="F2724" t="str">
            <v>TX</v>
          </cell>
          <cell r="G2724">
            <v>10501</v>
          </cell>
          <cell r="H2724">
            <v>0.40758023045424246</v>
          </cell>
          <cell r="I2724">
            <v>425.04902661945522</v>
          </cell>
          <cell r="J2724" t="str">
            <v>TONS</v>
          </cell>
        </row>
        <row r="2725">
          <cell r="A2725" t="str">
            <v>48401</v>
          </cell>
          <cell r="B2725" t="str">
            <v>48</v>
          </cell>
          <cell r="C2725" t="str">
            <v>401</v>
          </cell>
          <cell r="D2725" t="str">
            <v>Rusk</v>
          </cell>
          <cell r="E2725" t="str">
            <v>County</v>
          </cell>
          <cell r="F2725" t="str">
            <v>TX</v>
          </cell>
          <cell r="G2725">
            <v>53330</v>
          </cell>
          <cell r="H2725">
            <v>0.65872867054190887</v>
          </cell>
          <cell r="I2725">
            <v>3488.7785759676312</v>
          </cell>
          <cell r="J2725" t="str">
            <v>TONS</v>
          </cell>
        </row>
        <row r="2726">
          <cell r="A2726" t="str">
            <v>48403</v>
          </cell>
          <cell r="B2726" t="str">
            <v>48</v>
          </cell>
          <cell r="C2726" t="str">
            <v>403</v>
          </cell>
          <cell r="D2726" t="str">
            <v>Sabine</v>
          </cell>
          <cell r="E2726" t="str">
            <v>County</v>
          </cell>
          <cell r="F2726" t="str">
            <v>TX</v>
          </cell>
          <cell r="G2726">
            <v>10834</v>
          </cell>
          <cell r="H2726">
            <v>1</v>
          </cell>
          <cell r="I2726">
            <v>1075.9301762605555</v>
          </cell>
          <cell r="J2726" t="str">
            <v>TONS</v>
          </cell>
        </row>
        <row r="2727">
          <cell r="A2727" t="str">
            <v>48405</v>
          </cell>
          <cell r="B2727" t="str">
            <v>48</v>
          </cell>
          <cell r="C2727" t="str">
            <v>405</v>
          </cell>
          <cell r="D2727" t="str">
            <v>San Augustine</v>
          </cell>
          <cell r="E2727" t="str">
            <v>County</v>
          </cell>
          <cell r="F2727" t="str">
            <v>TX</v>
          </cell>
          <cell r="G2727">
            <v>8865</v>
          </cell>
          <cell r="H2727">
            <v>1</v>
          </cell>
          <cell r="I2727">
            <v>880.38776191155853</v>
          </cell>
          <cell r="J2727" t="str">
            <v>TONS</v>
          </cell>
        </row>
        <row r="2728">
          <cell r="A2728" t="str">
            <v>48407</v>
          </cell>
          <cell r="B2728" t="str">
            <v>48</v>
          </cell>
          <cell r="C2728" t="str">
            <v>407</v>
          </cell>
          <cell r="D2728" t="str">
            <v>San Jacinto</v>
          </cell>
          <cell r="E2728" t="str">
            <v>County</v>
          </cell>
          <cell r="F2728" t="str">
            <v>TX</v>
          </cell>
          <cell r="G2728">
            <v>26384</v>
          </cell>
          <cell r="H2728">
            <v>1</v>
          </cell>
          <cell r="I2728">
            <v>2620.2087659644171</v>
          </cell>
          <cell r="J2728" t="str">
            <v>TONS</v>
          </cell>
        </row>
        <row r="2729">
          <cell r="A2729" t="str">
            <v>48409</v>
          </cell>
          <cell r="B2729" t="str">
            <v>48</v>
          </cell>
          <cell r="C2729" t="str">
            <v>409</v>
          </cell>
          <cell r="D2729" t="str">
            <v>San Patricio</v>
          </cell>
          <cell r="E2729" t="str">
            <v>County</v>
          </cell>
          <cell r="F2729" t="str">
            <v>TX</v>
          </cell>
          <cell r="G2729">
            <v>64804</v>
          </cell>
          <cell r="H2729">
            <v>0.19650021603604717</v>
          </cell>
          <cell r="I2729">
            <v>0</v>
          </cell>
          <cell r="J2729" t="str">
            <v>TONS</v>
          </cell>
        </row>
        <row r="2730">
          <cell r="A2730" t="str">
            <v>48411</v>
          </cell>
          <cell r="B2730" t="str">
            <v>48</v>
          </cell>
          <cell r="C2730" t="str">
            <v>411</v>
          </cell>
          <cell r="D2730" t="str">
            <v>San Saba</v>
          </cell>
          <cell r="E2730" t="str">
            <v>County</v>
          </cell>
          <cell r="F2730" t="str">
            <v>TX</v>
          </cell>
          <cell r="G2730">
            <v>6131</v>
          </cell>
          <cell r="H2730">
            <v>0.49355733159354104</v>
          </cell>
          <cell r="I2730">
            <v>300.51363424076436</v>
          </cell>
          <cell r="J2730" t="str">
            <v>TONS</v>
          </cell>
        </row>
        <row r="2731">
          <cell r="A2731" t="str">
            <v>48413</v>
          </cell>
          <cell r="B2731" t="str">
            <v>48</v>
          </cell>
          <cell r="C2731" t="str">
            <v>413</v>
          </cell>
          <cell r="D2731" t="str">
            <v>Schleicher</v>
          </cell>
          <cell r="E2731" t="str">
            <v>County</v>
          </cell>
          <cell r="F2731" t="str">
            <v>TX</v>
          </cell>
          <cell r="G2731">
            <v>3461</v>
          </cell>
          <cell r="H2731">
            <v>1</v>
          </cell>
          <cell r="I2731">
            <v>343.71371054437719</v>
          </cell>
          <cell r="J2731" t="str">
            <v>TONS</v>
          </cell>
        </row>
        <row r="2732">
          <cell r="A2732" t="str">
            <v>48415</v>
          </cell>
          <cell r="B2732" t="str">
            <v>48</v>
          </cell>
          <cell r="C2732" t="str">
            <v>415</v>
          </cell>
          <cell r="D2732" t="str">
            <v>Scurry</v>
          </cell>
          <cell r="E2732" t="str">
            <v>County</v>
          </cell>
          <cell r="F2732" t="str">
            <v>TX</v>
          </cell>
          <cell r="G2732">
            <v>16921</v>
          </cell>
          <cell r="H2732">
            <v>0.31700254122096805</v>
          </cell>
          <cell r="I2732">
            <v>532.70163055765363</v>
          </cell>
          <cell r="J2732" t="str">
            <v>TONS</v>
          </cell>
        </row>
        <row r="2733">
          <cell r="A2733" t="str">
            <v>48417</v>
          </cell>
          <cell r="B2733" t="str">
            <v>48</v>
          </cell>
          <cell r="C2733" t="str">
            <v>417</v>
          </cell>
          <cell r="D2733" t="str">
            <v>Shackelford</v>
          </cell>
          <cell r="E2733" t="str">
            <v>County</v>
          </cell>
          <cell r="F2733" t="str">
            <v>TX</v>
          </cell>
          <cell r="G2733">
            <v>3378</v>
          </cell>
          <cell r="H2733">
            <v>1</v>
          </cell>
          <cell r="I2733">
            <v>335.47093736460744</v>
          </cell>
          <cell r="J2733" t="str">
            <v>TONS</v>
          </cell>
        </row>
        <row r="2734">
          <cell r="A2734" t="str">
            <v>48419</v>
          </cell>
          <cell r="B2734" t="str">
            <v>48</v>
          </cell>
          <cell r="C2734" t="str">
            <v>419</v>
          </cell>
          <cell r="D2734" t="str">
            <v>Shelby</v>
          </cell>
          <cell r="E2734" t="str">
            <v>County</v>
          </cell>
          <cell r="F2734" t="str">
            <v>TX</v>
          </cell>
          <cell r="G2734">
            <v>25448</v>
          </cell>
          <cell r="H2734">
            <v>0.79432568374724932</v>
          </cell>
          <cell r="I2734">
            <v>2007.4628560947822</v>
          </cell>
          <cell r="J2734" t="str">
            <v>TONS</v>
          </cell>
        </row>
        <row r="2735">
          <cell r="A2735" t="str">
            <v>48421</v>
          </cell>
          <cell r="B2735" t="str">
            <v>48</v>
          </cell>
          <cell r="C2735" t="str">
            <v>421</v>
          </cell>
          <cell r="D2735" t="str">
            <v>Sherman</v>
          </cell>
          <cell r="E2735" t="str">
            <v>County</v>
          </cell>
          <cell r="F2735" t="str">
            <v>TX</v>
          </cell>
          <cell r="G2735">
            <v>3034</v>
          </cell>
          <cell r="H2735">
            <v>1</v>
          </cell>
          <cell r="I2735">
            <v>301.30811840266983</v>
          </cell>
          <cell r="J2735" t="str">
            <v>TONS</v>
          </cell>
        </row>
        <row r="2736">
          <cell r="A2736" t="str">
            <v>48423</v>
          </cell>
          <cell r="B2736" t="str">
            <v>48</v>
          </cell>
          <cell r="C2736" t="str">
            <v>423</v>
          </cell>
          <cell r="D2736" t="str">
            <v>Smith</v>
          </cell>
          <cell r="E2736" t="str">
            <v>County</v>
          </cell>
          <cell r="F2736" t="str">
            <v>TX</v>
          </cell>
          <cell r="G2736">
            <v>209714</v>
          </cell>
          <cell r="H2736">
            <v>0.31607808729984643</v>
          </cell>
          <cell r="I2736">
            <v>6582.8971445086927</v>
          </cell>
          <cell r="J2736" t="str">
            <v>TONS</v>
          </cell>
        </row>
        <row r="2737">
          <cell r="A2737" t="str">
            <v>48425</v>
          </cell>
          <cell r="B2737" t="str">
            <v>48</v>
          </cell>
          <cell r="C2737" t="str">
            <v>425</v>
          </cell>
          <cell r="D2737" t="str">
            <v>Somervell</v>
          </cell>
          <cell r="E2737" t="str">
            <v>County</v>
          </cell>
          <cell r="F2737" t="str">
            <v>TX</v>
          </cell>
          <cell r="G2737">
            <v>8490</v>
          </cell>
          <cell r="H2737">
            <v>1</v>
          </cell>
          <cell r="I2737">
            <v>843.14631682223705</v>
          </cell>
          <cell r="J2737" t="str">
            <v>TONS</v>
          </cell>
        </row>
        <row r="2738">
          <cell r="A2738" t="str">
            <v>48427</v>
          </cell>
          <cell r="B2738" t="str">
            <v>48</v>
          </cell>
          <cell r="C2738" t="str">
            <v>427</v>
          </cell>
          <cell r="D2738" t="str">
            <v>Starr</v>
          </cell>
          <cell r="E2738" t="str">
            <v>County</v>
          </cell>
          <cell r="F2738" t="str">
            <v>TX</v>
          </cell>
          <cell r="G2738">
            <v>60968</v>
          </cell>
          <cell r="H2738">
            <v>0.23705878493636007</v>
          </cell>
          <cell r="I2738">
            <v>1435.3349490025669</v>
          </cell>
          <cell r="J2738" t="str">
            <v>TONS</v>
          </cell>
        </row>
        <row r="2739">
          <cell r="A2739" t="str">
            <v>48429</v>
          </cell>
          <cell r="B2739" t="str">
            <v>48</v>
          </cell>
          <cell r="C2739" t="str">
            <v>429</v>
          </cell>
          <cell r="D2739" t="str">
            <v>Stephens</v>
          </cell>
          <cell r="E2739" t="str">
            <v>County</v>
          </cell>
          <cell r="F2739" t="str">
            <v>TX</v>
          </cell>
          <cell r="G2739">
            <v>9630</v>
          </cell>
          <cell r="H2739">
            <v>0.39366562824506751</v>
          </cell>
          <cell r="I2739">
            <v>376.48618222298001</v>
          </cell>
          <cell r="J2739" t="str">
            <v>TONS</v>
          </cell>
        </row>
        <row r="2740">
          <cell r="A2740" t="str">
            <v>48431</v>
          </cell>
          <cell r="B2740" t="str">
            <v>48</v>
          </cell>
          <cell r="C2740" t="str">
            <v>431</v>
          </cell>
          <cell r="D2740" t="str">
            <v>Sterling</v>
          </cell>
          <cell r="E2740" t="str">
            <v>County</v>
          </cell>
          <cell r="F2740" t="str">
            <v>TX</v>
          </cell>
          <cell r="G2740">
            <v>1143</v>
          </cell>
          <cell r="H2740">
            <v>1</v>
          </cell>
          <cell r="I2740">
            <v>113.51192463225171</v>
          </cell>
          <cell r="J2740" t="str">
            <v>TONS</v>
          </cell>
        </row>
        <row r="2741">
          <cell r="A2741" t="str">
            <v>48433</v>
          </cell>
          <cell r="B2741" t="str">
            <v>48</v>
          </cell>
          <cell r="C2741" t="str">
            <v>433</v>
          </cell>
          <cell r="D2741" t="str">
            <v>Stonewall</v>
          </cell>
          <cell r="E2741" t="str">
            <v>County</v>
          </cell>
          <cell r="F2741" t="str">
            <v>TX</v>
          </cell>
          <cell r="G2741">
            <v>1490</v>
          </cell>
          <cell r="H2741">
            <v>1</v>
          </cell>
          <cell r="I2741">
            <v>147.97267515490378</v>
          </cell>
          <cell r="J2741" t="str">
            <v>TONS</v>
          </cell>
        </row>
        <row r="2742">
          <cell r="A2742" t="str">
            <v>48435</v>
          </cell>
          <cell r="B2742" t="str">
            <v>48</v>
          </cell>
          <cell r="C2742" t="str">
            <v>435</v>
          </cell>
          <cell r="D2742" t="str">
            <v>Sutton</v>
          </cell>
          <cell r="E2742" t="str">
            <v>County</v>
          </cell>
          <cell r="F2742" t="str">
            <v>TX</v>
          </cell>
          <cell r="G2742">
            <v>4128</v>
          </cell>
          <cell r="H2742">
            <v>0.18798449612403101</v>
          </cell>
          <cell r="I2742">
            <v>0</v>
          </cell>
          <cell r="J2742" t="str">
            <v>TONS</v>
          </cell>
        </row>
        <row r="2743">
          <cell r="A2743" t="str">
            <v>48437</v>
          </cell>
          <cell r="B2743" t="str">
            <v>48</v>
          </cell>
          <cell r="C2743" t="str">
            <v>437</v>
          </cell>
          <cell r="D2743" t="str">
            <v>Swisher</v>
          </cell>
          <cell r="E2743" t="str">
            <v>County</v>
          </cell>
          <cell r="F2743" t="str">
            <v>TX</v>
          </cell>
          <cell r="G2743">
            <v>7854</v>
          </cell>
          <cell r="H2743">
            <v>0.37573211102622867</v>
          </cell>
          <cell r="I2743">
            <v>293.06534522290008</v>
          </cell>
          <cell r="J2743" t="str">
            <v>TONS</v>
          </cell>
        </row>
        <row r="2744">
          <cell r="A2744" t="str">
            <v>48439</v>
          </cell>
          <cell r="B2744" t="str">
            <v>48</v>
          </cell>
          <cell r="C2744" t="str">
            <v>439</v>
          </cell>
          <cell r="D2744" t="str">
            <v>Tarrant</v>
          </cell>
          <cell r="E2744" t="str">
            <v>County</v>
          </cell>
          <cell r="F2744" t="str">
            <v>TX</v>
          </cell>
          <cell r="G2744">
            <v>1809034</v>
          </cell>
          <cell r="H2744">
            <v>1.2882013273382368E-2</v>
          </cell>
          <cell r="I2744">
            <v>0</v>
          </cell>
          <cell r="J2744" t="str">
            <v>TONS</v>
          </cell>
        </row>
        <row r="2745">
          <cell r="A2745" t="str">
            <v>48441</v>
          </cell>
          <cell r="B2745" t="str">
            <v>48</v>
          </cell>
          <cell r="C2745" t="str">
            <v>441</v>
          </cell>
          <cell r="D2745" t="str">
            <v>Taylor</v>
          </cell>
          <cell r="E2745" t="str">
            <v>County</v>
          </cell>
          <cell r="F2745" t="str">
            <v>TX</v>
          </cell>
          <cell r="G2745">
            <v>131506</v>
          </cell>
          <cell r="H2745">
            <v>0.16033488966282908</v>
          </cell>
          <cell r="I2745">
            <v>0</v>
          </cell>
          <cell r="J2745" t="str">
            <v>TONS</v>
          </cell>
        </row>
        <row r="2746">
          <cell r="A2746" t="str">
            <v>48443</v>
          </cell>
          <cell r="B2746" t="str">
            <v>48</v>
          </cell>
          <cell r="C2746" t="str">
            <v>443</v>
          </cell>
          <cell r="D2746" t="str">
            <v>Terrell</v>
          </cell>
          <cell r="E2746" t="str">
            <v>County</v>
          </cell>
          <cell r="F2746" t="str">
            <v>TX</v>
          </cell>
          <cell r="G2746">
            <v>984</v>
          </cell>
          <cell r="H2746">
            <v>1</v>
          </cell>
          <cell r="I2746">
            <v>97.721551914379418</v>
          </cell>
          <cell r="J2746" t="str">
            <v>TONS</v>
          </cell>
        </row>
        <row r="2747">
          <cell r="A2747" t="str">
            <v>48445</v>
          </cell>
          <cell r="B2747" t="str">
            <v>48</v>
          </cell>
          <cell r="C2747" t="str">
            <v>445</v>
          </cell>
          <cell r="D2747" t="str">
            <v>Terry</v>
          </cell>
          <cell r="E2747" t="str">
            <v>County</v>
          </cell>
          <cell r="F2747" t="str">
            <v>TX</v>
          </cell>
          <cell r="G2747">
            <v>12651</v>
          </cell>
          <cell r="H2747">
            <v>0.2466998656232709</v>
          </cell>
          <cell r="I2747">
            <v>309.94813366339247</v>
          </cell>
          <cell r="J2747" t="str">
            <v>TONS</v>
          </cell>
        </row>
        <row r="2748">
          <cell r="A2748" t="str">
            <v>48447</v>
          </cell>
          <cell r="B2748" t="str">
            <v>48</v>
          </cell>
          <cell r="C2748" t="str">
            <v>447</v>
          </cell>
          <cell r="D2748" t="str">
            <v>Throckmorton</v>
          </cell>
          <cell r="E2748" t="str">
            <v>County</v>
          </cell>
          <cell r="F2748" t="str">
            <v>TX</v>
          </cell>
          <cell r="G2748">
            <v>1641</v>
          </cell>
          <cell r="H2748">
            <v>1</v>
          </cell>
          <cell r="I2748">
            <v>162.96856371087054</v>
          </cell>
          <cell r="J2748" t="str">
            <v>TONS</v>
          </cell>
        </row>
        <row r="2749">
          <cell r="A2749" t="str">
            <v>48449</v>
          </cell>
          <cell r="B2749" t="str">
            <v>48</v>
          </cell>
          <cell r="C2749" t="str">
            <v>449</v>
          </cell>
          <cell r="D2749" t="str">
            <v>Titus</v>
          </cell>
          <cell r="E2749" t="str">
            <v>County</v>
          </cell>
          <cell r="F2749" t="str">
            <v>TX</v>
          </cell>
          <cell r="G2749">
            <v>32334</v>
          </cell>
          <cell r="H2749">
            <v>0.50556689552792722</v>
          </cell>
          <cell r="I2749">
            <v>1623.4290743336994</v>
          </cell>
          <cell r="J2749" t="str">
            <v>TONS</v>
          </cell>
        </row>
        <row r="2750">
          <cell r="A2750" t="str">
            <v>48451</v>
          </cell>
          <cell r="B2750" t="str">
            <v>48</v>
          </cell>
          <cell r="C2750" t="str">
            <v>451</v>
          </cell>
          <cell r="D2750" t="str">
            <v>Tom Green</v>
          </cell>
          <cell r="E2750" t="str">
            <v>County</v>
          </cell>
          <cell r="F2750" t="str">
            <v>TX</v>
          </cell>
          <cell r="G2750">
            <v>110224</v>
          </cell>
          <cell r="H2750">
            <v>0.15640876760052258</v>
          </cell>
          <cell r="I2750">
            <v>0</v>
          </cell>
          <cell r="J2750" t="str">
            <v>TONS</v>
          </cell>
        </row>
        <row r="2751">
          <cell r="A2751" t="str">
            <v>48453</v>
          </cell>
          <cell r="B2751" t="str">
            <v>48</v>
          </cell>
          <cell r="C2751" t="str">
            <v>453</v>
          </cell>
          <cell r="D2751" t="str">
            <v>Travis</v>
          </cell>
          <cell r="E2751" t="str">
            <v>County</v>
          </cell>
          <cell r="F2751" t="str">
            <v>TX</v>
          </cell>
          <cell r="G2751">
            <v>1024266</v>
          </cell>
          <cell r="H2751">
            <v>5.4635221709985492E-2</v>
          </cell>
          <cell r="I2751">
            <v>0</v>
          </cell>
          <cell r="J2751" t="str">
            <v>TONS</v>
          </cell>
        </row>
        <row r="2752">
          <cell r="A2752" t="str">
            <v>48455</v>
          </cell>
          <cell r="B2752" t="str">
            <v>48</v>
          </cell>
          <cell r="C2752" t="str">
            <v>455</v>
          </cell>
          <cell r="D2752" t="str">
            <v>Trinity</v>
          </cell>
          <cell r="E2752" t="str">
            <v>County</v>
          </cell>
          <cell r="F2752" t="str">
            <v>TX</v>
          </cell>
          <cell r="G2752">
            <v>14585</v>
          </cell>
          <cell r="H2752">
            <v>0.7723688721288996</v>
          </cell>
          <cell r="I2752">
            <v>1118.7330104832156</v>
          </cell>
          <cell r="J2752" t="str">
            <v>TONS</v>
          </cell>
        </row>
        <row r="2753">
          <cell r="A2753" t="str">
            <v>48457</v>
          </cell>
          <cell r="B2753" t="str">
            <v>48</v>
          </cell>
          <cell r="C2753" t="str">
            <v>457</v>
          </cell>
          <cell r="D2753" t="str">
            <v>Tyler</v>
          </cell>
          <cell r="E2753" t="str">
            <v>County</v>
          </cell>
          <cell r="F2753" t="str">
            <v>TX</v>
          </cell>
          <cell r="G2753">
            <v>21766</v>
          </cell>
          <cell r="H2753">
            <v>0.78131030046862082</v>
          </cell>
          <cell r="I2753">
            <v>1688.8747071706669</v>
          </cell>
          <cell r="J2753" t="str">
            <v>TONS</v>
          </cell>
        </row>
        <row r="2754">
          <cell r="A2754" t="str">
            <v>48459</v>
          </cell>
          <cell r="B2754" t="str">
            <v>48</v>
          </cell>
          <cell r="C2754" t="str">
            <v>459</v>
          </cell>
          <cell r="D2754" t="str">
            <v>Upshur</v>
          </cell>
          <cell r="E2754" t="str">
            <v>County</v>
          </cell>
          <cell r="F2754" t="str">
            <v>TX</v>
          </cell>
          <cell r="G2754">
            <v>39309</v>
          </cell>
          <cell r="H2754">
            <v>0.79299905873972887</v>
          </cell>
          <cell r="I2754">
            <v>3095.7075368648734</v>
          </cell>
          <cell r="J2754" t="str">
            <v>TONS</v>
          </cell>
        </row>
        <row r="2755">
          <cell r="A2755" t="str">
            <v>48461</v>
          </cell>
          <cell r="B2755" t="str">
            <v>48</v>
          </cell>
          <cell r="C2755" t="str">
            <v>461</v>
          </cell>
          <cell r="D2755" t="str">
            <v>Upton</v>
          </cell>
          <cell r="E2755" t="str">
            <v>County</v>
          </cell>
          <cell r="F2755" t="str">
            <v>TX</v>
          </cell>
          <cell r="G2755">
            <v>3355</v>
          </cell>
          <cell r="H2755">
            <v>1</v>
          </cell>
          <cell r="I2755">
            <v>333.18679539912898</v>
          </cell>
          <cell r="J2755" t="str">
            <v>TONS</v>
          </cell>
        </row>
        <row r="2756">
          <cell r="A2756" t="str">
            <v>48463</v>
          </cell>
          <cell r="B2756" t="str">
            <v>48</v>
          </cell>
          <cell r="C2756" t="str">
            <v>463</v>
          </cell>
          <cell r="D2756" t="str">
            <v>Uvalde</v>
          </cell>
          <cell r="E2756" t="str">
            <v>County</v>
          </cell>
          <cell r="F2756" t="str">
            <v>TX</v>
          </cell>
          <cell r="G2756">
            <v>26405</v>
          </cell>
          <cell r="H2756">
            <v>0.31384207536451431</v>
          </cell>
          <cell r="I2756">
            <v>822.98628121388424</v>
          </cell>
          <cell r="J2756" t="str">
            <v>TONS</v>
          </cell>
        </row>
        <row r="2757">
          <cell r="A2757" t="str">
            <v>48465</v>
          </cell>
          <cell r="B2757" t="str">
            <v>48</v>
          </cell>
          <cell r="C2757" t="str">
            <v>465</v>
          </cell>
          <cell r="D2757" t="str">
            <v>Val Verde</v>
          </cell>
          <cell r="E2757" t="str">
            <v>County</v>
          </cell>
          <cell r="F2757" t="str">
            <v>TX</v>
          </cell>
          <cell r="G2757">
            <v>48879</v>
          </cell>
          <cell r="H2757">
            <v>0.10157736451236728</v>
          </cell>
          <cell r="I2757">
            <v>0</v>
          </cell>
          <cell r="J2757" t="str">
            <v>TONS</v>
          </cell>
        </row>
        <row r="2758">
          <cell r="A2758" t="str">
            <v>48467</v>
          </cell>
          <cell r="B2758" t="str">
            <v>48</v>
          </cell>
          <cell r="C2758" t="str">
            <v>467</v>
          </cell>
          <cell r="D2758" t="str">
            <v>Van Zandt</v>
          </cell>
          <cell r="E2758" t="str">
            <v>County</v>
          </cell>
          <cell r="F2758" t="str">
            <v>TX</v>
          </cell>
          <cell r="G2758">
            <v>52579</v>
          </cell>
          <cell r="H2758">
            <v>0.75018543524981451</v>
          </cell>
          <cell r="I2758">
            <v>3917.2041602751847</v>
          </cell>
          <cell r="J2758" t="str">
            <v>TONS</v>
          </cell>
        </row>
        <row r="2759">
          <cell r="A2759" t="str">
            <v>48469</v>
          </cell>
          <cell r="B2759" t="str">
            <v>48</v>
          </cell>
          <cell r="C2759" t="str">
            <v>469</v>
          </cell>
          <cell r="D2759" t="str">
            <v>Victoria</v>
          </cell>
          <cell r="E2759" t="str">
            <v>County</v>
          </cell>
          <cell r="F2759" t="str">
            <v>TX</v>
          </cell>
          <cell r="G2759">
            <v>86793</v>
          </cell>
          <cell r="H2759">
            <v>0.26626571267268095</v>
          </cell>
          <cell r="I2759">
            <v>2295.0661227045807</v>
          </cell>
          <cell r="J2759" t="str">
            <v>TONS</v>
          </cell>
        </row>
        <row r="2760">
          <cell r="A2760" t="str">
            <v>48471</v>
          </cell>
          <cell r="B2760" t="str">
            <v>48</v>
          </cell>
          <cell r="C2760" t="str">
            <v>471</v>
          </cell>
          <cell r="D2760" t="str">
            <v>Walker</v>
          </cell>
          <cell r="E2760" t="str">
            <v>County</v>
          </cell>
          <cell r="F2760" t="str">
            <v>TX</v>
          </cell>
          <cell r="G2760">
            <v>67861</v>
          </cell>
          <cell r="H2760">
            <v>0.45582882657196327</v>
          </cell>
          <cell r="I2760">
            <v>3071.9723225279458</v>
          </cell>
          <cell r="J2760" t="str">
            <v>TONS</v>
          </cell>
        </row>
        <row r="2761">
          <cell r="A2761" t="str">
            <v>48473</v>
          </cell>
          <cell r="B2761" t="str">
            <v>48</v>
          </cell>
          <cell r="C2761" t="str">
            <v>473</v>
          </cell>
          <cell r="D2761" t="str">
            <v>Waller</v>
          </cell>
          <cell r="E2761" t="str">
            <v>County</v>
          </cell>
          <cell r="F2761" t="str">
            <v>TX</v>
          </cell>
          <cell r="G2761">
            <v>43205</v>
          </cell>
          <cell r="H2761">
            <v>0.61641013771554221</v>
          </cell>
          <cell r="I2761">
            <v>2644.8377749834885</v>
          </cell>
          <cell r="J2761" t="str">
            <v>TONS</v>
          </cell>
        </row>
        <row r="2762">
          <cell r="A2762" t="str">
            <v>48475</v>
          </cell>
          <cell r="B2762" t="str">
            <v>48</v>
          </cell>
          <cell r="C2762" t="str">
            <v>475</v>
          </cell>
          <cell r="D2762" t="str">
            <v>Ward</v>
          </cell>
          <cell r="E2762" t="str">
            <v>County</v>
          </cell>
          <cell r="F2762" t="str">
            <v>TX</v>
          </cell>
          <cell r="G2762">
            <v>10658</v>
          </cell>
          <cell r="H2762">
            <v>0.2788515668981047</v>
          </cell>
          <cell r="I2762">
            <v>295.15086614790209</v>
          </cell>
          <cell r="J2762" t="str">
            <v>TONS</v>
          </cell>
        </row>
        <row r="2763">
          <cell r="A2763" t="str">
            <v>48477</v>
          </cell>
          <cell r="B2763" t="str">
            <v>48</v>
          </cell>
          <cell r="C2763" t="str">
            <v>477</v>
          </cell>
          <cell r="D2763" t="str">
            <v>Washington</v>
          </cell>
          <cell r="E2763" t="str">
            <v>County</v>
          </cell>
          <cell r="F2763" t="str">
            <v>TX</v>
          </cell>
          <cell r="G2763">
            <v>33718</v>
          </cell>
          <cell r="H2763">
            <v>0.53490717124384601</v>
          </cell>
          <cell r="I2763">
            <v>1791.1645430160033</v>
          </cell>
          <cell r="J2763" t="str">
            <v>TONS</v>
          </cell>
        </row>
        <row r="2764">
          <cell r="A2764" t="str">
            <v>48479</v>
          </cell>
          <cell r="B2764" t="str">
            <v>48</v>
          </cell>
          <cell r="C2764" t="str">
            <v>479</v>
          </cell>
          <cell r="D2764" t="str">
            <v>Webb</v>
          </cell>
          <cell r="E2764" t="str">
            <v>County</v>
          </cell>
          <cell r="F2764" t="str">
            <v>TX</v>
          </cell>
          <cell r="G2764">
            <v>250304</v>
          </cell>
          <cell r="H2764">
            <v>2.5996388391715673E-2</v>
          </cell>
          <cell r="I2764">
            <v>0</v>
          </cell>
          <cell r="J2764" t="str">
            <v>TONS</v>
          </cell>
        </row>
        <row r="2765">
          <cell r="A2765" t="str">
            <v>48481</v>
          </cell>
          <cell r="B2765" t="str">
            <v>48</v>
          </cell>
          <cell r="C2765" t="str">
            <v>481</v>
          </cell>
          <cell r="D2765" t="str">
            <v>Wharton</v>
          </cell>
          <cell r="E2765" t="str">
            <v>County</v>
          </cell>
          <cell r="F2765" t="str">
            <v>TX</v>
          </cell>
          <cell r="G2765">
            <v>41280</v>
          </cell>
          <cell r="H2765">
            <v>0.49895833333333334</v>
          </cell>
          <cell r="I2765">
            <v>2045.4987853460093</v>
          </cell>
          <cell r="J2765" t="str">
            <v>TONS</v>
          </cell>
        </row>
        <row r="2766">
          <cell r="A2766" t="str">
            <v>48483</v>
          </cell>
          <cell r="B2766" t="str">
            <v>48</v>
          </cell>
          <cell r="C2766" t="str">
            <v>483</v>
          </cell>
          <cell r="D2766" t="str">
            <v>Wheeler</v>
          </cell>
          <cell r="E2766" t="str">
            <v>County</v>
          </cell>
          <cell r="F2766" t="str">
            <v>TX</v>
          </cell>
          <cell r="G2766">
            <v>5410</v>
          </cell>
          <cell r="H2766">
            <v>1</v>
          </cell>
          <cell r="I2766">
            <v>537.26991448861042</v>
          </cell>
          <cell r="J2766" t="str">
            <v>TONS</v>
          </cell>
        </row>
        <row r="2767">
          <cell r="A2767" t="str">
            <v>48485</v>
          </cell>
          <cell r="B2767" t="str">
            <v>48</v>
          </cell>
          <cell r="C2767" t="str">
            <v>485</v>
          </cell>
          <cell r="D2767" t="str">
            <v>Wichita</v>
          </cell>
          <cell r="E2767" t="str">
            <v>County</v>
          </cell>
          <cell r="F2767" t="str">
            <v>TX</v>
          </cell>
          <cell r="G2767">
            <v>131500</v>
          </cell>
          <cell r="H2767">
            <v>0.10666920152091255</v>
          </cell>
          <cell r="I2767">
            <v>0</v>
          </cell>
          <cell r="J2767" t="str">
            <v>TONS</v>
          </cell>
        </row>
        <row r="2768">
          <cell r="A2768" t="str">
            <v>48487</v>
          </cell>
          <cell r="B2768" t="str">
            <v>48</v>
          </cell>
          <cell r="C2768" t="str">
            <v>487</v>
          </cell>
          <cell r="D2768" t="str">
            <v>Wilbarger</v>
          </cell>
          <cell r="E2768" t="str">
            <v>County</v>
          </cell>
          <cell r="F2768" t="str">
            <v>TX</v>
          </cell>
          <cell r="G2768">
            <v>13535</v>
          </cell>
          <cell r="H2768">
            <v>0.21891392685629849</v>
          </cell>
          <cell r="I2768">
            <v>294.25707146575837</v>
          </cell>
          <cell r="J2768" t="str">
            <v>TONS</v>
          </cell>
        </row>
        <row r="2769">
          <cell r="A2769" t="str">
            <v>48489</v>
          </cell>
          <cell r="B2769" t="str">
            <v>48</v>
          </cell>
          <cell r="C2769" t="str">
            <v>489</v>
          </cell>
          <cell r="D2769" t="str">
            <v>Willacy</v>
          </cell>
          <cell r="E2769" t="str">
            <v>County</v>
          </cell>
          <cell r="F2769" t="str">
            <v>TX</v>
          </cell>
          <cell r="G2769">
            <v>22134</v>
          </cell>
          <cell r="H2769">
            <v>0.34575765790187041</v>
          </cell>
          <cell r="I2769">
            <v>760.0234113828717</v>
          </cell>
          <cell r="J2769" t="str">
            <v>TONS</v>
          </cell>
        </row>
        <row r="2770">
          <cell r="A2770" t="str">
            <v>48491</v>
          </cell>
          <cell r="B2770" t="str">
            <v>48</v>
          </cell>
          <cell r="C2770" t="str">
            <v>491</v>
          </cell>
          <cell r="D2770" t="str">
            <v>Williamson</v>
          </cell>
          <cell r="E2770" t="str">
            <v>County</v>
          </cell>
          <cell r="F2770" t="str">
            <v>TX</v>
          </cell>
          <cell r="G2770">
            <v>422679</v>
          </cell>
          <cell r="H2770">
            <v>0.11989949820076228</v>
          </cell>
          <cell r="I2770">
            <v>0</v>
          </cell>
          <cell r="J2770" t="str">
            <v>TONS</v>
          </cell>
        </row>
        <row r="2771">
          <cell r="A2771" t="str">
            <v>48493</v>
          </cell>
          <cell r="B2771" t="str">
            <v>48</v>
          </cell>
          <cell r="C2771" t="str">
            <v>493</v>
          </cell>
          <cell r="D2771" t="str">
            <v>Wilson</v>
          </cell>
          <cell r="E2771" t="str">
            <v>County</v>
          </cell>
          <cell r="F2771" t="str">
            <v>TX</v>
          </cell>
          <cell r="G2771">
            <v>42918</v>
          </cell>
          <cell r="H2771">
            <v>0.85861410130947391</v>
          </cell>
          <cell r="I2771">
            <v>3659.5926707773192</v>
          </cell>
          <cell r="J2771" t="str">
            <v>TONS</v>
          </cell>
        </row>
        <row r="2772">
          <cell r="A2772" t="str">
            <v>48495</v>
          </cell>
          <cell r="B2772" t="str">
            <v>48</v>
          </cell>
          <cell r="C2772" t="str">
            <v>495</v>
          </cell>
          <cell r="D2772" t="str">
            <v>Winkler</v>
          </cell>
          <cell r="E2772" t="str">
            <v>County</v>
          </cell>
          <cell r="F2772" t="str">
            <v>TX</v>
          </cell>
          <cell r="G2772">
            <v>7110</v>
          </cell>
          <cell r="H2772">
            <v>0.18129395218002814</v>
          </cell>
          <cell r="I2772">
            <v>0</v>
          </cell>
          <cell r="J2772" t="str">
            <v>TONS</v>
          </cell>
        </row>
        <row r="2773">
          <cell r="A2773" t="str">
            <v>48497</v>
          </cell>
          <cell r="B2773" t="str">
            <v>48</v>
          </cell>
          <cell r="C2773" t="str">
            <v>497</v>
          </cell>
          <cell r="D2773" t="str">
            <v>Wise</v>
          </cell>
          <cell r="E2773" t="str">
            <v>County</v>
          </cell>
          <cell r="F2773" t="str">
            <v>TX</v>
          </cell>
          <cell r="G2773">
            <v>59127</v>
          </cell>
          <cell r="H2773">
            <v>0.72107497420806066</v>
          </cell>
          <cell r="I2773">
            <v>4234.1040303552509</v>
          </cell>
          <cell r="J2773" t="str">
            <v>TONS</v>
          </cell>
        </row>
        <row r="2774">
          <cell r="A2774" t="str">
            <v>48499</v>
          </cell>
          <cell r="B2774" t="str">
            <v>48</v>
          </cell>
          <cell r="C2774" t="str">
            <v>499</v>
          </cell>
          <cell r="D2774" t="str">
            <v>Wood</v>
          </cell>
          <cell r="E2774" t="str">
            <v>County</v>
          </cell>
          <cell r="F2774" t="str">
            <v>TX</v>
          </cell>
          <cell r="G2774">
            <v>41964</v>
          </cell>
          <cell r="H2774">
            <v>0.74199313697454961</v>
          </cell>
          <cell r="I2774">
            <v>3092.2316686565359</v>
          </cell>
          <cell r="J2774" t="str">
            <v>TONS</v>
          </cell>
        </row>
        <row r="2775">
          <cell r="A2775" t="str">
            <v>48501</v>
          </cell>
          <cell r="B2775" t="str">
            <v>48</v>
          </cell>
          <cell r="C2775" t="str">
            <v>501</v>
          </cell>
          <cell r="D2775" t="str">
            <v>Yoakum</v>
          </cell>
          <cell r="E2775" t="str">
            <v>County</v>
          </cell>
          <cell r="F2775" t="str">
            <v>TX</v>
          </cell>
          <cell r="G2775">
            <v>7879</v>
          </cell>
          <cell r="H2775">
            <v>0.37327071963447139</v>
          </cell>
          <cell r="I2775">
            <v>292.07224002051817</v>
          </cell>
          <cell r="J2775" t="str">
            <v>TONS</v>
          </cell>
        </row>
        <row r="2776">
          <cell r="A2776" t="str">
            <v>48503</v>
          </cell>
          <cell r="B2776" t="str">
            <v>48</v>
          </cell>
          <cell r="C2776" t="str">
            <v>503</v>
          </cell>
          <cell r="D2776" t="str">
            <v>Young</v>
          </cell>
          <cell r="E2776" t="str">
            <v>County</v>
          </cell>
          <cell r="F2776" t="str">
            <v>TX</v>
          </cell>
          <cell r="G2776">
            <v>18550</v>
          </cell>
          <cell r="H2776">
            <v>0.33568733153638813</v>
          </cell>
          <cell r="I2776">
            <v>618.40660952321196</v>
          </cell>
          <cell r="J2776" t="str">
            <v>TONS</v>
          </cell>
        </row>
        <row r="2777">
          <cell r="A2777" t="str">
            <v>48505</v>
          </cell>
          <cell r="B2777" t="str">
            <v>48</v>
          </cell>
          <cell r="C2777" t="str">
            <v>505</v>
          </cell>
          <cell r="D2777" t="str">
            <v>Zapata</v>
          </cell>
          <cell r="E2777" t="str">
            <v>County</v>
          </cell>
          <cell r="F2777" t="str">
            <v>TX</v>
          </cell>
          <cell r="G2777">
            <v>14018</v>
          </cell>
          <cell r="H2777">
            <v>0.23534027678698816</v>
          </cell>
          <cell r="I2777">
            <v>327.62540626579033</v>
          </cell>
          <cell r="J2777" t="str">
            <v>TONS</v>
          </cell>
        </row>
        <row r="2778">
          <cell r="A2778" t="str">
            <v>48507</v>
          </cell>
          <cell r="B2778" t="str">
            <v>48</v>
          </cell>
          <cell r="C2778" t="str">
            <v>507</v>
          </cell>
          <cell r="D2778" t="str">
            <v>Zavala</v>
          </cell>
          <cell r="E2778" t="str">
            <v>County</v>
          </cell>
          <cell r="F2778" t="str">
            <v>TX</v>
          </cell>
          <cell r="G2778">
            <v>11677</v>
          </cell>
          <cell r="H2778">
            <v>0.38032028774514004</v>
          </cell>
          <cell r="I2778">
            <v>441.03802037780383</v>
          </cell>
          <cell r="J2778" t="str">
            <v>TONS</v>
          </cell>
        </row>
        <row r="2779">
          <cell r="A2779" t="str">
            <v>49001</v>
          </cell>
          <cell r="B2779" t="str">
            <v>49</v>
          </cell>
          <cell r="C2779" t="str">
            <v>001</v>
          </cell>
          <cell r="D2779" t="str">
            <v>Beaver</v>
          </cell>
          <cell r="E2779" t="str">
            <v>County</v>
          </cell>
          <cell r="F2779" t="str">
            <v>UT</v>
          </cell>
          <cell r="G2779">
            <v>6629</v>
          </cell>
          <cell r="H2779">
            <v>0.56524362648966664</v>
          </cell>
          <cell r="I2779">
            <v>372.11651933249965</v>
          </cell>
          <cell r="J2779" t="str">
            <v>TONS</v>
          </cell>
        </row>
        <row r="2780">
          <cell r="A2780" t="str">
            <v>49003</v>
          </cell>
          <cell r="B2780" t="str">
            <v>49</v>
          </cell>
          <cell r="C2780" t="str">
            <v>003</v>
          </cell>
          <cell r="D2780" t="str">
            <v>Box Elder</v>
          </cell>
          <cell r="E2780" t="str">
            <v>County</v>
          </cell>
          <cell r="F2780" t="str">
            <v>UT</v>
          </cell>
          <cell r="G2780">
            <v>49975</v>
          </cell>
          <cell r="H2780">
            <v>0.31099549774887442</v>
          </cell>
          <cell r="I2780">
            <v>1543.4841055419558</v>
          </cell>
          <cell r="J2780" t="str">
            <v>TONS</v>
          </cell>
        </row>
        <row r="2781">
          <cell r="A2781" t="str">
            <v>49005</v>
          </cell>
          <cell r="B2781" t="str">
            <v>49</v>
          </cell>
          <cell r="C2781" t="str">
            <v>005</v>
          </cell>
          <cell r="D2781" t="str">
            <v>Cache</v>
          </cell>
          <cell r="E2781" t="str">
            <v>County</v>
          </cell>
          <cell r="F2781" t="str">
            <v>UT</v>
          </cell>
          <cell r="G2781">
            <v>112656</v>
          </cell>
          <cell r="H2781">
            <v>0.15687579889220282</v>
          </cell>
          <cell r="I2781">
            <v>0</v>
          </cell>
          <cell r="J2781" t="str">
            <v>TONS</v>
          </cell>
        </row>
        <row r="2782">
          <cell r="A2782" t="str">
            <v>49007</v>
          </cell>
          <cell r="B2782" t="str">
            <v>49</v>
          </cell>
          <cell r="C2782" t="str">
            <v>007</v>
          </cell>
          <cell r="D2782" t="str">
            <v>Carbon</v>
          </cell>
          <cell r="E2782" t="str">
            <v>County</v>
          </cell>
          <cell r="F2782" t="str">
            <v>UT</v>
          </cell>
          <cell r="G2782">
            <v>21403</v>
          </cell>
          <cell r="H2782">
            <v>0.33714899780404617</v>
          </cell>
          <cell r="I2782">
            <v>716.62471403878237</v>
          </cell>
          <cell r="J2782" t="str">
            <v>TONS</v>
          </cell>
        </row>
        <row r="2783">
          <cell r="A2783" t="str">
            <v>49009</v>
          </cell>
          <cell r="B2783" t="str">
            <v>49</v>
          </cell>
          <cell r="C2783" t="str">
            <v>009</v>
          </cell>
          <cell r="D2783" t="str">
            <v>Daggett</v>
          </cell>
          <cell r="E2783" t="str">
            <v>County</v>
          </cell>
          <cell r="F2783" t="str">
            <v>UT</v>
          </cell>
          <cell r="G2783">
            <v>1059</v>
          </cell>
          <cell r="H2783">
            <v>1</v>
          </cell>
          <cell r="I2783">
            <v>105.16984093224372</v>
          </cell>
          <cell r="J2783" t="str">
            <v>TONS</v>
          </cell>
        </row>
        <row r="2784">
          <cell r="A2784" t="str">
            <v>49011</v>
          </cell>
          <cell r="B2784" t="str">
            <v>49</v>
          </cell>
          <cell r="C2784" t="str">
            <v>011</v>
          </cell>
          <cell r="D2784" t="str">
            <v>Davis</v>
          </cell>
          <cell r="E2784" t="str">
            <v>County</v>
          </cell>
          <cell r="F2784" t="str">
            <v>UT</v>
          </cell>
          <cell r="G2784">
            <v>306479</v>
          </cell>
          <cell r="H2784">
            <v>9.1947572264331322E-3</v>
          </cell>
          <cell r="I2784">
            <v>0</v>
          </cell>
          <cell r="J2784" t="str">
            <v>TONS</v>
          </cell>
        </row>
        <row r="2785">
          <cell r="A2785" t="str">
            <v>49013</v>
          </cell>
          <cell r="B2785" t="str">
            <v>49</v>
          </cell>
          <cell r="C2785" t="str">
            <v>013</v>
          </cell>
          <cell r="D2785" t="str">
            <v>Duchesne</v>
          </cell>
          <cell r="E2785" t="str">
            <v>County</v>
          </cell>
          <cell r="F2785" t="str">
            <v>UT</v>
          </cell>
          <cell r="G2785">
            <v>18607</v>
          </cell>
          <cell r="H2785">
            <v>0.68210888375342615</v>
          </cell>
          <cell r="I2785">
            <v>1260.4491228631132</v>
          </cell>
          <cell r="J2785" t="str">
            <v>TONS</v>
          </cell>
        </row>
        <row r="2786">
          <cell r="A2786" t="str">
            <v>49015</v>
          </cell>
          <cell r="B2786" t="str">
            <v>49</v>
          </cell>
          <cell r="C2786" t="str">
            <v>015</v>
          </cell>
          <cell r="D2786" t="str">
            <v>Emery</v>
          </cell>
          <cell r="E2786" t="str">
            <v>County</v>
          </cell>
          <cell r="F2786" t="str">
            <v>UT</v>
          </cell>
          <cell r="G2786">
            <v>10976</v>
          </cell>
          <cell r="H2786">
            <v>0.73642492711370267</v>
          </cell>
          <cell r="I2786">
            <v>802.72693508529358</v>
          </cell>
          <cell r="J2786" t="str">
            <v>TONS</v>
          </cell>
        </row>
        <row r="2787">
          <cell r="A2787" t="str">
            <v>49017</v>
          </cell>
          <cell r="B2787" t="str">
            <v>49</v>
          </cell>
          <cell r="C2787" t="str">
            <v>017</v>
          </cell>
          <cell r="D2787" t="str">
            <v>Garfield</v>
          </cell>
          <cell r="E2787" t="str">
            <v>County</v>
          </cell>
          <cell r="F2787" t="str">
            <v>UT</v>
          </cell>
          <cell r="G2787">
            <v>5172</v>
          </cell>
          <cell r="H2787">
            <v>1</v>
          </cell>
          <cell r="I2787">
            <v>513.63401067192103</v>
          </cell>
          <cell r="J2787" t="str">
            <v>TONS</v>
          </cell>
        </row>
        <row r="2788">
          <cell r="A2788" t="str">
            <v>49019</v>
          </cell>
          <cell r="B2788" t="str">
            <v>49</v>
          </cell>
          <cell r="C2788" t="str">
            <v>019</v>
          </cell>
          <cell r="D2788" t="str">
            <v>Grand</v>
          </cell>
          <cell r="E2788" t="str">
            <v>County</v>
          </cell>
          <cell r="F2788" t="str">
            <v>UT</v>
          </cell>
          <cell r="G2788">
            <v>9225</v>
          </cell>
          <cell r="H2788">
            <v>0.25387533875338752</v>
          </cell>
          <cell r="I2788">
            <v>232.58523839784209</v>
          </cell>
          <cell r="J2788" t="str">
            <v>TONS</v>
          </cell>
        </row>
        <row r="2789">
          <cell r="A2789" t="str">
            <v>49021</v>
          </cell>
          <cell r="B2789" t="str">
            <v>49</v>
          </cell>
          <cell r="C2789" t="str">
            <v>021</v>
          </cell>
          <cell r="D2789" t="str">
            <v>Iron</v>
          </cell>
          <cell r="E2789" t="str">
            <v>County</v>
          </cell>
          <cell r="F2789" t="str">
            <v>UT</v>
          </cell>
          <cell r="G2789">
            <v>46163</v>
          </cell>
          <cell r="H2789">
            <v>0.22554859952776032</v>
          </cell>
          <cell r="I2789">
            <v>1034.0211367200391</v>
          </cell>
          <cell r="J2789" t="str">
            <v>TONS</v>
          </cell>
        </row>
        <row r="2790">
          <cell r="A2790" t="str">
            <v>49023</v>
          </cell>
          <cell r="B2790" t="str">
            <v>49</v>
          </cell>
          <cell r="C2790" t="str">
            <v>023</v>
          </cell>
          <cell r="D2790" t="str">
            <v>Juab</v>
          </cell>
          <cell r="E2790" t="str">
            <v>County</v>
          </cell>
          <cell r="F2790" t="str">
            <v>UT</v>
          </cell>
          <cell r="G2790">
            <v>10246</v>
          </cell>
          <cell r="H2790">
            <v>0.43470622682022253</v>
          </cell>
          <cell r="I2790">
            <v>442.32905714090037</v>
          </cell>
          <cell r="J2790" t="str">
            <v>TONS</v>
          </cell>
        </row>
        <row r="2791">
          <cell r="A2791" t="str">
            <v>49025</v>
          </cell>
          <cell r="B2791" t="str">
            <v>49</v>
          </cell>
          <cell r="C2791" t="str">
            <v>025</v>
          </cell>
          <cell r="D2791" t="str">
            <v>Kane</v>
          </cell>
          <cell r="E2791" t="str">
            <v>County</v>
          </cell>
          <cell r="F2791" t="str">
            <v>UT</v>
          </cell>
          <cell r="G2791">
            <v>7125</v>
          </cell>
          <cell r="H2791">
            <v>0.54919298245614034</v>
          </cell>
          <cell r="I2791">
            <v>388.60206569203928</v>
          </cell>
          <cell r="J2791" t="str">
            <v>TONS</v>
          </cell>
        </row>
        <row r="2792">
          <cell r="A2792" t="str">
            <v>49027</v>
          </cell>
          <cell r="B2792" t="str">
            <v>49</v>
          </cell>
          <cell r="C2792" t="str">
            <v>027</v>
          </cell>
          <cell r="D2792" t="str">
            <v>Millard</v>
          </cell>
          <cell r="E2792" t="str">
            <v>County</v>
          </cell>
          <cell r="F2792" t="str">
            <v>UT</v>
          </cell>
          <cell r="G2792">
            <v>12503</v>
          </cell>
          <cell r="H2792">
            <v>0.73942253859073825</v>
          </cell>
          <cell r="I2792">
            <v>918.12575960207096</v>
          </cell>
          <cell r="J2792" t="str">
            <v>TONS</v>
          </cell>
        </row>
        <row r="2793">
          <cell r="A2793" t="str">
            <v>49029</v>
          </cell>
          <cell r="B2793" t="str">
            <v>49</v>
          </cell>
          <cell r="C2793" t="str">
            <v>029</v>
          </cell>
          <cell r="D2793" t="str">
            <v>Morgan</v>
          </cell>
          <cell r="E2793" t="str">
            <v>County</v>
          </cell>
          <cell r="F2793" t="str">
            <v>UT</v>
          </cell>
          <cell r="G2793">
            <v>9469</v>
          </cell>
          <cell r="H2793">
            <v>0.62847185552856688</v>
          </cell>
          <cell r="I2793">
            <v>590.99690593747141</v>
          </cell>
          <cell r="J2793" t="str">
            <v>TONS</v>
          </cell>
        </row>
        <row r="2794">
          <cell r="A2794" t="str">
            <v>49031</v>
          </cell>
          <cell r="B2794" t="str">
            <v>49</v>
          </cell>
          <cell r="C2794" t="str">
            <v>031</v>
          </cell>
          <cell r="D2794" t="str">
            <v>Piute</v>
          </cell>
          <cell r="E2794" t="str">
            <v>County</v>
          </cell>
          <cell r="F2794" t="str">
            <v>UT</v>
          </cell>
          <cell r="G2794">
            <v>1556</v>
          </cell>
          <cell r="H2794">
            <v>1</v>
          </cell>
          <cell r="I2794">
            <v>154.52716949062437</v>
          </cell>
          <cell r="J2794" t="str">
            <v>TONS</v>
          </cell>
        </row>
        <row r="2795">
          <cell r="A2795" t="str">
            <v>49033</v>
          </cell>
          <cell r="B2795" t="str">
            <v>49</v>
          </cell>
          <cell r="C2795" t="str">
            <v>033</v>
          </cell>
          <cell r="D2795" t="str">
            <v>Rich</v>
          </cell>
          <cell r="E2795" t="str">
            <v>County</v>
          </cell>
          <cell r="F2795" t="str">
            <v>UT</v>
          </cell>
          <cell r="G2795">
            <v>2264</v>
          </cell>
          <cell r="H2795">
            <v>1</v>
          </cell>
          <cell r="I2795">
            <v>224.8390178192632</v>
          </cell>
          <cell r="J2795" t="str">
            <v>TONS</v>
          </cell>
        </row>
        <row r="2796">
          <cell r="A2796" t="str">
            <v>49035</v>
          </cell>
          <cell r="B2796" t="str">
            <v>49</v>
          </cell>
          <cell r="C2796" t="str">
            <v>035</v>
          </cell>
          <cell r="D2796" t="str">
            <v>Salt Lake</v>
          </cell>
          <cell r="E2796" t="str">
            <v>County</v>
          </cell>
          <cell r="F2796" t="str">
            <v>UT</v>
          </cell>
          <cell r="G2796">
            <v>1029655</v>
          </cell>
          <cell r="H2796">
            <v>9.0331227449971102E-3</v>
          </cell>
          <cell r="I2796">
            <v>0</v>
          </cell>
          <cell r="J2796" t="str">
            <v>TONS</v>
          </cell>
        </row>
        <row r="2797">
          <cell r="A2797" t="str">
            <v>49037</v>
          </cell>
          <cell r="B2797" t="str">
            <v>49</v>
          </cell>
          <cell r="C2797" t="str">
            <v>037</v>
          </cell>
          <cell r="D2797" t="str">
            <v>San Juan</v>
          </cell>
          <cell r="E2797" t="str">
            <v>County</v>
          </cell>
          <cell r="F2797" t="str">
            <v>UT</v>
          </cell>
          <cell r="G2797">
            <v>14746</v>
          </cell>
          <cell r="H2797">
            <v>0.77865183778651836</v>
          </cell>
          <cell r="I2797">
            <v>1140.283393374903</v>
          </cell>
          <cell r="J2797" t="str">
            <v>TONS</v>
          </cell>
        </row>
        <row r="2798">
          <cell r="A2798" t="str">
            <v>49039</v>
          </cell>
          <cell r="B2798" t="str">
            <v>49</v>
          </cell>
          <cell r="C2798" t="str">
            <v>039</v>
          </cell>
          <cell r="D2798" t="str">
            <v>Sanpete</v>
          </cell>
          <cell r="E2798" t="str">
            <v>County</v>
          </cell>
          <cell r="F2798" t="str">
            <v>UT</v>
          </cell>
          <cell r="G2798">
            <v>27822</v>
          </cell>
          <cell r="H2798">
            <v>0.40928042556250449</v>
          </cell>
          <cell r="I2798">
            <v>1130.8488939522747</v>
          </cell>
          <cell r="J2798" t="str">
            <v>TONS</v>
          </cell>
        </row>
        <row r="2799">
          <cell r="A2799" t="str">
            <v>49041</v>
          </cell>
          <cell r="B2799" t="str">
            <v>49</v>
          </cell>
          <cell r="C2799" t="str">
            <v>041</v>
          </cell>
          <cell r="D2799" t="str">
            <v>Sevier</v>
          </cell>
          <cell r="E2799" t="str">
            <v>County</v>
          </cell>
          <cell r="F2799" t="str">
            <v>UT</v>
          </cell>
          <cell r="G2799">
            <v>20802</v>
          </cell>
          <cell r="H2799">
            <v>0.64714931256609942</v>
          </cell>
          <cell r="I2799">
            <v>1336.91822344652</v>
          </cell>
          <cell r="J2799" t="str">
            <v>TONS</v>
          </cell>
        </row>
        <row r="2800">
          <cell r="A2800" t="str">
            <v>49043</v>
          </cell>
          <cell r="B2800" t="str">
            <v>49</v>
          </cell>
          <cell r="C2800" t="str">
            <v>043</v>
          </cell>
          <cell r="D2800" t="str">
            <v>Summit</v>
          </cell>
          <cell r="E2800" t="str">
            <v>County</v>
          </cell>
          <cell r="F2800" t="str">
            <v>UT</v>
          </cell>
          <cell r="G2800">
            <v>36324</v>
          </cell>
          <cell r="H2800">
            <v>0.39199977975993833</v>
          </cell>
          <cell r="I2800">
            <v>1414.0824976715942</v>
          </cell>
          <cell r="J2800" t="str">
            <v>TONS</v>
          </cell>
        </row>
        <row r="2801">
          <cell r="A2801" t="str">
            <v>49045</v>
          </cell>
          <cell r="B2801" t="str">
            <v>49</v>
          </cell>
          <cell r="C2801" t="str">
            <v>045</v>
          </cell>
          <cell r="D2801" t="str">
            <v>Tooele</v>
          </cell>
          <cell r="E2801" t="str">
            <v>County</v>
          </cell>
          <cell r="F2801" t="str">
            <v>UT</v>
          </cell>
          <cell r="G2801">
            <v>58218</v>
          </cell>
          <cell r="H2801">
            <v>0.17700711120272081</v>
          </cell>
          <cell r="I2801">
            <v>0</v>
          </cell>
          <cell r="J2801" t="str">
            <v>TONS</v>
          </cell>
        </row>
        <row r="2802">
          <cell r="A2802" t="str">
            <v>49047</v>
          </cell>
          <cell r="B2802" t="str">
            <v>49</v>
          </cell>
          <cell r="C2802" t="str">
            <v>047</v>
          </cell>
          <cell r="D2802" t="str">
            <v>Uintah</v>
          </cell>
          <cell r="E2802" t="str">
            <v>County</v>
          </cell>
          <cell r="F2802" t="str">
            <v>UT</v>
          </cell>
          <cell r="G2802">
            <v>32588</v>
          </cell>
          <cell r="H2802">
            <v>0.46848533202405795</v>
          </cell>
          <cell r="I2802">
            <v>1516.1737124764538</v>
          </cell>
          <cell r="J2802" t="str">
            <v>TONS</v>
          </cell>
        </row>
        <row r="2803">
          <cell r="A2803" t="str">
            <v>49049</v>
          </cell>
          <cell r="B2803" t="str">
            <v>49</v>
          </cell>
          <cell r="C2803" t="str">
            <v>049</v>
          </cell>
          <cell r="D2803" t="str">
            <v>Utah</v>
          </cell>
          <cell r="E2803" t="str">
            <v>County</v>
          </cell>
          <cell r="F2803" t="str">
            <v>UT</v>
          </cell>
          <cell r="G2803">
            <v>516564</v>
          </cell>
          <cell r="H2803">
            <v>3.326983684499888E-2</v>
          </cell>
          <cell r="I2803">
            <v>0</v>
          </cell>
          <cell r="J2803" t="str">
            <v>TONS</v>
          </cell>
        </row>
        <row r="2804">
          <cell r="A2804" t="str">
            <v>49051</v>
          </cell>
          <cell r="B2804" t="str">
            <v>49</v>
          </cell>
          <cell r="C2804" t="str">
            <v>051</v>
          </cell>
          <cell r="D2804" t="str">
            <v>Wasatch</v>
          </cell>
          <cell r="E2804" t="str">
            <v>County</v>
          </cell>
          <cell r="F2804" t="str">
            <v>UT</v>
          </cell>
          <cell r="G2804">
            <v>23530</v>
          </cell>
          <cell r="H2804">
            <v>0.26850828729281767</v>
          </cell>
          <cell r="I2804">
            <v>627.44386686488735</v>
          </cell>
          <cell r="J2804" t="str">
            <v>TONS</v>
          </cell>
        </row>
        <row r="2805">
          <cell r="A2805" t="str">
            <v>49053</v>
          </cell>
          <cell r="B2805" t="str">
            <v>49</v>
          </cell>
          <cell r="C2805" t="str">
            <v>053</v>
          </cell>
          <cell r="D2805" t="str">
            <v>Washington</v>
          </cell>
          <cell r="E2805" t="str">
            <v>County</v>
          </cell>
          <cell r="F2805" t="str">
            <v>UT</v>
          </cell>
          <cell r="G2805">
            <v>138115</v>
          </cell>
          <cell r="H2805">
            <v>0.1521340911559208</v>
          </cell>
          <cell r="I2805">
            <v>0</v>
          </cell>
          <cell r="J2805" t="str">
            <v>TONS</v>
          </cell>
        </row>
        <row r="2806">
          <cell r="A2806" t="str">
            <v>49055</v>
          </cell>
          <cell r="B2806" t="str">
            <v>49</v>
          </cell>
          <cell r="C2806" t="str">
            <v>055</v>
          </cell>
          <cell r="D2806" t="str">
            <v>Wayne</v>
          </cell>
          <cell r="E2806" t="str">
            <v>County</v>
          </cell>
          <cell r="F2806" t="str">
            <v>UT</v>
          </cell>
          <cell r="G2806">
            <v>2778</v>
          </cell>
          <cell r="H2806">
            <v>1</v>
          </cell>
          <cell r="I2806">
            <v>275.88462522169306</v>
          </cell>
          <cell r="J2806" t="str">
            <v>TONS</v>
          </cell>
        </row>
        <row r="2807">
          <cell r="A2807" t="str">
            <v>49057</v>
          </cell>
          <cell r="B2807" t="str">
            <v>49</v>
          </cell>
          <cell r="C2807" t="str">
            <v>057</v>
          </cell>
          <cell r="D2807" t="str">
            <v>Weber</v>
          </cell>
          <cell r="E2807" t="str">
            <v>County</v>
          </cell>
          <cell r="F2807" t="str">
            <v>UT</v>
          </cell>
          <cell r="G2807">
            <v>231236</v>
          </cell>
          <cell r="H2807">
            <v>5.800999844314899E-2</v>
          </cell>
          <cell r="I2807">
            <v>0</v>
          </cell>
          <cell r="J2807" t="str">
            <v>TONS</v>
          </cell>
        </row>
        <row r="2808">
          <cell r="A2808" t="str">
            <v>50001</v>
          </cell>
          <cell r="B2808" t="str">
            <v>50</v>
          </cell>
          <cell r="C2808" t="str">
            <v>001</v>
          </cell>
          <cell r="D2808" t="str">
            <v>Addison</v>
          </cell>
          <cell r="E2808" t="str">
            <v>County</v>
          </cell>
          <cell r="F2808" t="str">
            <v>VT</v>
          </cell>
          <cell r="G2808">
            <v>36821</v>
          </cell>
          <cell r="H2808">
            <v>0.78430786779283557</v>
          </cell>
          <cell r="I2808">
            <v>2867.9885139587022</v>
          </cell>
          <cell r="J2808" t="str">
            <v>TONS</v>
          </cell>
        </row>
        <row r="2809">
          <cell r="A2809" t="str">
            <v>50003</v>
          </cell>
          <cell r="B2809" t="str">
            <v>50</v>
          </cell>
          <cell r="C2809" t="str">
            <v>003</v>
          </cell>
          <cell r="D2809" t="str">
            <v>Bennington</v>
          </cell>
          <cell r="E2809" t="str">
            <v>County</v>
          </cell>
          <cell r="F2809" t="str">
            <v>VT</v>
          </cell>
          <cell r="G2809">
            <v>37125</v>
          </cell>
          <cell r="H2809">
            <v>0.64511784511784509</v>
          </cell>
          <cell r="I2809">
            <v>2378.4869597046618</v>
          </cell>
          <cell r="J2809" t="str">
            <v>TONS</v>
          </cell>
        </row>
        <row r="2810">
          <cell r="A2810" t="str">
            <v>50005</v>
          </cell>
          <cell r="B2810" t="str">
            <v>50</v>
          </cell>
          <cell r="C2810" t="str">
            <v>005</v>
          </cell>
          <cell r="D2810" t="str">
            <v>Caledonia</v>
          </cell>
          <cell r="E2810" t="str">
            <v>County</v>
          </cell>
          <cell r="F2810" t="str">
            <v>VT</v>
          </cell>
          <cell r="G2810">
            <v>31227</v>
          </cell>
          <cell r="H2810">
            <v>0.74390751593172577</v>
          </cell>
          <cell r="I2810">
            <v>2306.9833851331646</v>
          </cell>
          <cell r="J2810" t="str">
            <v>TONS</v>
          </cell>
        </row>
        <row r="2811">
          <cell r="A2811" t="str">
            <v>50007</v>
          </cell>
          <cell r="B2811" t="str">
            <v>50</v>
          </cell>
          <cell r="C2811" t="str">
            <v>007</v>
          </cell>
          <cell r="D2811" t="str">
            <v>Chittenden</v>
          </cell>
          <cell r="E2811" t="str">
            <v>County</v>
          </cell>
          <cell r="F2811" t="str">
            <v>VT</v>
          </cell>
          <cell r="G2811">
            <v>156545</v>
          </cell>
          <cell r="H2811">
            <v>0.259861381711329</v>
          </cell>
          <cell r="I2811">
            <v>4039.9519632895876</v>
          </cell>
          <cell r="J2811" t="str">
            <v>TONS</v>
          </cell>
        </row>
        <row r="2812">
          <cell r="A2812" t="str">
            <v>50009</v>
          </cell>
          <cell r="B2812" t="str">
            <v>50</v>
          </cell>
          <cell r="C2812" t="str">
            <v>009</v>
          </cell>
          <cell r="D2812" t="str">
            <v>Essex</v>
          </cell>
          <cell r="E2812" t="str">
            <v>County</v>
          </cell>
          <cell r="F2812" t="str">
            <v>VT</v>
          </cell>
          <cell r="G2812">
            <v>6306</v>
          </cell>
          <cell r="H2812">
            <v>1</v>
          </cell>
          <cell r="I2812">
            <v>626.25214062202906</v>
          </cell>
          <cell r="J2812" t="str">
            <v>TONS</v>
          </cell>
        </row>
        <row r="2813">
          <cell r="A2813" t="str">
            <v>50011</v>
          </cell>
          <cell r="B2813" t="str">
            <v>50</v>
          </cell>
          <cell r="C2813" t="str">
            <v>011</v>
          </cell>
          <cell r="D2813" t="str">
            <v>Franklin</v>
          </cell>
          <cell r="E2813" t="str">
            <v>County</v>
          </cell>
          <cell r="F2813" t="str">
            <v>VT</v>
          </cell>
          <cell r="G2813">
            <v>47746</v>
          </cell>
          <cell r="H2813">
            <v>0.71714908055125037</v>
          </cell>
          <cell r="I2813">
            <v>3400.4915234758801</v>
          </cell>
          <cell r="J2813" t="str">
            <v>TONS</v>
          </cell>
        </row>
        <row r="2814">
          <cell r="A2814" t="str">
            <v>50013</v>
          </cell>
          <cell r="B2814" t="str">
            <v>50</v>
          </cell>
          <cell r="C2814" t="str">
            <v>013</v>
          </cell>
          <cell r="D2814" t="str">
            <v>Grand Isle</v>
          </cell>
          <cell r="E2814" t="str">
            <v>County</v>
          </cell>
          <cell r="F2814" t="str">
            <v>VT</v>
          </cell>
          <cell r="G2814">
            <v>6970</v>
          </cell>
          <cell r="H2814">
            <v>1</v>
          </cell>
          <cell r="I2814">
            <v>692.19432606018756</v>
          </cell>
          <cell r="J2814" t="str">
            <v>TONS</v>
          </cell>
        </row>
        <row r="2815">
          <cell r="A2815" t="str">
            <v>50015</v>
          </cell>
          <cell r="B2815" t="str">
            <v>50</v>
          </cell>
          <cell r="C2815" t="str">
            <v>015</v>
          </cell>
          <cell r="D2815" t="str">
            <v>Lamoille</v>
          </cell>
          <cell r="E2815" t="str">
            <v>County</v>
          </cell>
          <cell r="F2815" t="str">
            <v>VT</v>
          </cell>
          <cell r="G2815">
            <v>24475</v>
          </cell>
          <cell r="H2815">
            <v>1</v>
          </cell>
          <cell r="I2815">
            <v>2430.6249828297114</v>
          </cell>
          <cell r="J2815" t="str">
            <v>TONS</v>
          </cell>
        </row>
        <row r="2816">
          <cell r="A2816" t="str">
            <v>50017</v>
          </cell>
          <cell r="B2816" t="str">
            <v>50</v>
          </cell>
          <cell r="C2816" t="str">
            <v>017</v>
          </cell>
          <cell r="D2816" t="str">
            <v>Orange</v>
          </cell>
          <cell r="E2816" t="str">
            <v>County</v>
          </cell>
          <cell r="F2816" t="str">
            <v>VT</v>
          </cell>
          <cell r="G2816">
            <v>28936</v>
          </cell>
          <cell r="H2816">
            <v>0.97238733757257401</v>
          </cell>
          <cell r="I2816">
            <v>2794.3001079419651</v>
          </cell>
          <cell r="J2816" t="str">
            <v>TONS</v>
          </cell>
        </row>
        <row r="2817">
          <cell r="A2817" t="str">
            <v>50019</v>
          </cell>
          <cell r="B2817" t="str">
            <v>50</v>
          </cell>
          <cell r="C2817" t="str">
            <v>019</v>
          </cell>
          <cell r="D2817" t="str">
            <v>Orleans</v>
          </cell>
          <cell r="E2817" t="str">
            <v>County</v>
          </cell>
          <cell r="F2817" t="str">
            <v>VT</v>
          </cell>
          <cell r="G2817">
            <v>27231</v>
          </cell>
          <cell r="H2817">
            <v>0.85296169806470568</v>
          </cell>
          <cell r="I2817">
            <v>2306.6854535724497</v>
          </cell>
          <cell r="J2817" t="str">
            <v>TONS</v>
          </cell>
        </row>
        <row r="2818">
          <cell r="A2818" t="str">
            <v>50021</v>
          </cell>
          <cell r="B2818" t="str">
            <v>50</v>
          </cell>
          <cell r="C2818" t="str">
            <v>021</v>
          </cell>
          <cell r="D2818" t="str">
            <v>Rutland</v>
          </cell>
          <cell r="E2818" t="str">
            <v>County</v>
          </cell>
          <cell r="F2818" t="str">
            <v>VT</v>
          </cell>
          <cell r="G2818">
            <v>61642</v>
          </cell>
          <cell r="H2818">
            <v>0.61013594627040002</v>
          </cell>
          <cell r="I2818">
            <v>3735.0686661583431</v>
          </cell>
          <cell r="J2818" t="str">
            <v>TONS</v>
          </cell>
        </row>
        <row r="2819">
          <cell r="A2819" t="str">
            <v>50023</v>
          </cell>
          <cell r="B2819" t="str">
            <v>50</v>
          </cell>
          <cell r="C2819" t="str">
            <v>023</v>
          </cell>
          <cell r="D2819" t="str">
            <v>Washington</v>
          </cell>
          <cell r="E2819" t="str">
            <v>County</v>
          </cell>
          <cell r="F2819" t="str">
            <v>VT</v>
          </cell>
          <cell r="G2819">
            <v>59534</v>
          </cell>
          <cell r="H2819">
            <v>0.52805119763496489</v>
          </cell>
          <cell r="I2819">
            <v>3122.0248247279928</v>
          </cell>
          <cell r="J2819" t="str">
            <v>TONS</v>
          </cell>
        </row>
        <row r="2820">
          <cell r="A2820" t="str">
            <v>50025</v>
          </cell>
          <cell r="B2820" t="str">
            <v>50</v>
          </cell>
          <cell r="C2820" t="str">
            <v>025</v>
          </cell>
          <cell r="D2820" t="str">
            <v>Windham</v>
          </cell>
          <cell r="E2820" t="str">
            <v>County</v>
          </cell>
          <cell r="F2820" t="str">
            <v>VT</v>
          </cell>
          <cell r="G2820">
            <v>44513</v>
          </cell>
          <cell r="H2820">
            <v>0.68245231730056388</v>
          </cell>
          <cell r="I2820">
            <v>3016.8549837957494</v>
          </cell>
          <cell r="J2820" t="str">
            <v>TONS</v>
          </cell>
        </row>
        <row r="2821">
          <cell r="A2821" t="str">
            <v>50027</v>
          </cell>
          <cell r="B2821" t="str">
            <v>50</v>
          </cell>
          <cell r="C2821" t="str">
            <v>027</v>
          </cell>
          <cell r="D2821" t="str">
            <v>Windsor</v>
          </cell>
          <cell r="E2821" t="str">
            <v>County</v>
          </cell>
          <cell r="F2821" t="str">
            <v>VT</v>
          </cell>
          <cell r="G2821">
            <v>56670</v>
          </cell>
          <cell r="H2821">
            <v>0.75588494794423855</v>
          </cell>
          <cell r="I2821">
            <v>4254.065444923127</v>
          </cell>
          <cell r="J2821" t="str">
            <v>TONS</v>
          </cell>
        </row>
        <row r="2822">
          <cell r="A2822" t="str">
            <v>51001</v>
          </cell>
          <cell r="B2822" t="str">
            <v>51</v>
          </cell>
          <cell r="C2822" t="str">
            <v>001</v>
          </cell>
          <cell r="D2822" t="str">
            <v>Accomack</v>
          </cell>
          <cell r="E2822" t="str">
            <v>County</v>
          </cell>
          <cell r="F2822" t="str">
            <v>VA</v>
          </cell>
          <cell r="G2822">
            <v>33164</v>
          </cell>
          <cell r="H2822">
            <v>1</v>
          </cell>
          <cell r="I2822">
            <v>3293.5340931793485</v>
          </cell>
          <cell r="J2822" t="str">
            <v>TONS</v>
          </cell>
        </row>
        <row r="2823">
          <cell r="A2823" t="str">
            <v>51003</v>
          </cell>
          <cell r="B2823" t="str">
            <v>51</v>
          </cell>
          <cell r="C2823" t="str">
            <v>003</v>
          </cell>
          <cell r="D2823" t="str">
            <v>Albemarle</v>
          </cell>
          <cell r="E2823" t="str">
            <v>County</v>
          </cell>
          <cell r="F2823" t="str">
            <v>VA</v>
          </cell>
          <cell r="G2823">
            <v>98970</v>
          </cell>
          <cell r="H2823">
            <v>0.45022734161867234</v>
          </cell>
          <cell r="I2823">
            <v>4425.1774712935285</v>
          </cell>
          <cell r="J2823" t="str">
            <v>TONS</v>
          </cell>
        </row>
        <row r="2824">
          <cell r="A2824" t="str">
            <v>51005</v>
          </cell>
          <cell r="B2824" t="str">
            <v>51</v>
          </cell>
          <cell r="C2824" t="str">
            <v>005</v>
          </cell>
          <cell r="D2824" t="str">
            <v>Alleghany</v>
          </cell>
          <cell r="E2824" t="str">
            <v>County</v>
          </cell>
          <cell r="F2824" t="str">
            <v>VA</v>
          </cell>
          <cell r="G2824">
            <v>16250</v>
          </cell>
          <cell r="H2824">
            <v>0.52393846153846158</v>
          </cell>
          <cell r="I2824">
            <v>845.52976930795364</v>
          </cell>
          <cell r="J2824" t="str">
            <v>TONS</v>
          </cell>
        </row>
        <row r="2825">
          <cell r="A2825" t="str">
            <v>51007</v>
          </cell>
          <cell r="B2825" t="str">
            <v>51</v>
          </cell>
          <cell r="C2825" t="str">
            <v>007</v>
          </cell>
          <cell r="D2825" t="str">
            <v>Amelia</v>
          </cell>
          <cell r="E2825" t="str">
            <v>County</v>
          </cell>
          <cell r="F2825" t="str">
            <v>VA</v>
          </cell>
          <cell r="G2825">
            <v>12690</v>
          </cell>
          <cell r="H2825">
            <v>1</v>
          </cell>
          <cell r="I2825">
            <v>1260.250501822637</v>
          </cell>
          <cell r="J2825" t="str">
            <v>TONS</v>
          </cell>
        </row>
        <row r="2826">
          <cell r="A2826" t="str">
            <v>51009</v>
          </cell>
          <cell r="B2826" t="str">
            <v>51</v>
          </cell>
          <cell r="C2826" t="str">
            <v>009</v>
          </cell>
          <cell r="D2826" t="str">
            <v>Amherst</v>
          </cell>
          <cell r="E2826" t="str">
            <v>County</v>
          </cell>
          <cell r="F2826" t="str">
            <v>VA</v>
          </cell>
          <cell r="G2826">
            <v>32353</v>
          </cell>
          <cell r="H2826">
            <v>0.63663338793929469</v>
          </cell>
          <cell r="I2826">
            <v>2045.4987853460093</v>
          </cell>
          <cell r="J2826" t="str">
            <v>TONS</v>
          </cell>
        </row>
        <row r="2827">
          <cell r="A2827" t="str">
            <v>51011</v>
          </cell>
          <cell r="B2827" t="str">
            <v>51</v>
          </cell>
          <cell r="C2827" t="str">
            <v>011</v>
          </cell>
          <cell r="D2827" t="str">
            <v>Appomattox</v>
          </cell>
          <cell r="E2827" t="str">
            <v>County</v>
          </cell>
          <cell r="F2827" t="str">
            <v>VA</v>
          </cell>
          <cell r="G2827">
            <v>14973</v>
          </cell>
          <cell r="H2827">
            <v>1</v>
          </cell>
          <cell r="I2827">
            <v>1486.9764195264258</v>
          </cell>
          <cell r="J2827" t="str">
            <v>TONS</v>
          </cell>
        </row>
        <row r="2828">
          <cell r="A2828" t="str">
            <v>51013</v>
          </cell>
          <cell r="B2828" t="str">
            <v>51</v>
          </cell>
          <cell r="C2828" t="str">
            <v>013</v>
          </cell>
          <cell r="D2828" t="str">
            <v>Arlington</v>
          </cell>
          <cell r="E2828" t="str">
            <v>County</v>
          </cell>
          <cell r="F2828" t="str">
            <v>VA</v>
          </cell>
          <cell r="G2828">
            <v>207627</v>
          </cell>
          <cell r="H2828">
            <v>0</v>
          </cell>
          <cell r="I2828">
            <v>0</v>
          </cell>
          <cell r="J2828" t="str">
            <v>TONS</v>
          </cell>
        </row>
        <row r="2829">
          <cell r="A2829" t="str">
            <v>51015</v>
          </cell>
          <cell r="B2829" t="str">
            <v>51</v>
          </cell>
          <cell r="C2829" t="str">
            <v>015</v>
          </cell>
          <cell r="D2829" t="str">
            <v>Augusta</v>
          </cell>
          <cell r="E2829" t="str">
            <v>County</v>
          </cell>
          <cell r="F2829" t="str">
            <v>VA</v>
          </cell>
          <cell r="G2829">
            <v>73750</v>
          </cell>
          <cell r="H2829">
            <v>0.66437966101694912</v>
          </cell>
          <cell r="I2829">
            <v>4866.0168706308568</v>
          </cell>
          <cell r="J2829" t="str">
            <v>TONS</v>
          </cell>
        </row>
        <row r="2830">
          <cell r="A2830" t="str">
            <v>51017</v>
          </cell>
          <cell r="B2830" t="str">
            <v>51</v>
          </cell>
          <cell r="C2830" t="str">
            <v>017</v>
          </cell>
          <cell r="D2830" t="str">
            <v>Bath</v>
          </cell>
          <cell r="E2830" t="str">
            <v>County</v>
          </cell>
          <cell r="F2830" t="str">
            <v>VA</v>
          </cell>
          <cell r="G2830">
            <v>4731</v>
          </cell>
          <cell r="H2830">
            <v>1</v>
          </cell>
          <cell r="I2830">
            <v>469.83807124687905</v>
          </cell>
          <cell r="J2830" t="str">
            <v>TONS</v>
          </cell>
        </row>
        <row r="2831">
          <cell r="A2831" t="str">
            <v>51019</v>
          </cell>
          <cell r="B2831" t="str">
            <v>51</v>
          </cell>
          <cell r="C2831" t="str">
            <v>019</v>
          </cell>
          <cell r="D2831" t="str">
            <v>Bedford</v>
          </cell>
          <cell r="E2831" t="str">
            <v>County</v>
          </cell>
          <cell r="F2831" t="str">
            <v>VA</v>
          </cell>
          <cell r="G2831">
            <v>68676</v>
          </cell>
          <cell r="H2831">
            <v>0.78432057778554376</v>
          </cell>
          <cell r="I2831">
            <v>5349.2618621098909</v>
          </cell>
          <cell r="J2831" t="str">
            <v>TONS</v>
          </cell>
        </row>
        <row r="2832">
          <cell r="A2832" t="str">
            <v>51021</v>
          </cell>
          <cell r="B2832" t="str">
            <v>51</v>
          </cell>
          <cell r="C2832" t="str">
            <v>021</v>
          </cell>
          <cell r="D2832" t="str">
            <v>Bland</v>
          </cell>
          <cell r="E2832" t="str">
            <v>County</v>
          </cell>
          <cell r="F2832" t="str">
            <v>VA</v>
          </cell>
          <cell r="G2832">
            <v>6824</v>
          </cell>
          <cell r="H2832">
            <v>1</v>
          </cell>
          <cell r="I2832">
            <v>677.69499010541176</v>
          </cell>
          <cell r="J2832" t="str">
            <v>TONS</v>
          </cell>
        </row>
        <row r="2833">
          <cell r="A2833" t="str">
            <v>51023</v>
          </cell>
          <cell r="B2833" t="str">
            <v>51</v>
          </cell>
          <cell r="C2833" t="str">
            <v>023</v>
          </cell>
          <cell r="D2833" t="str">
            <v>Botetourt</v>
          </cell>
          <cell r="E2833" t="str">
            <v>County</v>
          </cell>
          <cell r="F2833" t="str">
            <v>VA</v>
          </cell>
          <cell r="G2833">
            <v>33148</v>
          </cell>
          <cell r="H2833">
            <v>0.64097381440810908</v>
          </cell>
          <cell r="I2833">
            <v>2110.0506235008329</v>
          </cell>
          <cell r="J2833" t="str">
            <v>TONS</v>
          </cell>
        </row>
        <row r="2834">
          <cell r="A2834" t="str">
            <v>51025</v>
          </cell>
          <cell r="B2834" t="str">
            <v>51</v>
          </cell>
          <cell r="C2834" t="str">
            <v>025</v>
          </cell>
          <cell r="D2834" t="str">
            <v>Brunswick</v>
          </cell>
          <cell r="E2834" t="str">
            <v>County</v>
          </cell>
          <cell r="F2834" t="str">
            <v>VA</v>
          </cell>
          <cell r="G2834">
            <v>17434</v>
          </cell>
          <cell r="H2834">
            <v>0.75507628771366297</v>
          </cell>
          <cell r="I2834">
            <v>1307.3236884155394</v>
          </cell>
          <cell r="J2834" t="str">
            <v>TONS</v>
          </cell>
        </row>
        <row r="2835">
          <cell r="A2835" t="str">
            <v>51027</v>
          </cell>
          <cell r="B2835" t="str">
            <v>51</v>
          </cell>
          <cell r="C2835" t="str">
            <v>027</v>
          </cell>
          <cell r="D2835" t="str">
            <v>Buchanan</v>
          </cell>
          <cell r="E2835" t="str">
            <v>County</v>
          </cell>
          <cell r="F2835" t="str">
            <v>VA</v>
          </cell>
          <cell r="G2835">
            <v>24098</v>
          </cell>
          <cell r="H2835">
            <v>1</v>
          </cell>
          <cell r="I2835">
            <v>2393.1849166999136</v>
          </cell>
          <cell r="J2835" t="str">
            <v>TONS</v>
          </cell>
        </row>
        <row r="2836">
          <cell r="A2836" t="str">
            <v>51029</v>
          </cell>
          <cell r="B2836" t="str">
            <v>51</v>
          </cell>
          <cell r="C2836" t="str">
            <v>029</v>
          </cell>
          <cell r="D2836" t="str">
            <v>Buckingham</v>
          </cell>
          <cell r="E2836" t="str">
            <v>County</v>
          </cell>
          <cell r="F2836" t="str">
            <v>VA</v>
          </cell>
          <cell r="G2836">
            <v>17146</v>
          </cell>
          <cell r="H2836">
            <v>1</v>
          </cell>
          <cell r="I2836">
            <v>1702.7781800040134</v>
          </cell>
          <cell r="J2836" t="str">
            <v>TONS</v>
          </cell>
        </row>
        <row r="2837">
          <cell r="A2837" t="str">
            <v>51031</v>
          </cell>
          <cell r="B2837" t="str">
            <v>51</v>
          </cell>
          <cell r="C2837" t="str">
            <v>031</v>
          </cell>
          <cell r="D2837" t="str">
            <v>Campbell</v>
          </cell>
          <cell r="E2837" t="str">
            <v>County</v>
          </cell>
          <cell r="F2837" t="str">
            <v>VA</v>
          </cell>
          <cell r="G2837">
            <v>54842</v>
          </cell>
          <cell r="H2837">
            <v>0.61113744940009485</v>
          </cell>
          <cell r="I2837">
            <v>3328.4913963031918</v>
          </cell>
          <cell r="J2837" t="str">
            <v>TONS</v>
          </cell>
        </row>
        <row r="2838">
          <cell r="A2838" t="str">
            <v>51033</v>
          </cell>
          <cell r="B2838" t="str">
            <v>51</v>
          </cell>
          <cell r="C2838" t="str">
            <v>033</v>
          </cell>
          <cell r="D2838" t="str">
            <v>Caroline</v>
          </cell>
          <cell r="E2838" t="str">
            <v>County</v>
          </cell>
          <cell r="F2838" t="str">
            <v>VA</v>
          </cell>
          <cell r="G2838">
            <v>28545</v>
          </cell>
          <cell r="H2838">
            <v>0.78402522333158176</v>
          </cell>
          <cell r="I2838">
            <v>2222.5694429307027</v>
          </cell>
          <cell r="J2838" t="str">
            <v>TONS</v>
          </cell>
        </row>
        <row r="2839">
          <cell r="A2839" t="str">
            <v>51035</v>
          </cell>
          <cell r="B2839" t="str">
            <v>51</v>
          </cell>
          <cell r="C2839" t="str">
            <v>035</v>
          </cell>
          <cell r="D2839" t="str">
            <v>Carroll</v>
          </cell>
          <cell r="E2839" t="str">
            <v>County</v>
          </cell>
          <cell r="F2839" t="str">
            <v>VA</v>
          </cell>
          <cell r="G2839">
            <v>30042</v>
          </cell>
          <cell r="H2839">
            <v>0.97143998402236864</v>
          </cell>
          <cell r="I2839">
            <v>2898.2782226313502</v>
          </cell>
          <cell r="J2839" t="str">
            <v>TONS</v>
          </cell>
        </row>
        <row r="2840">
          <cell r="A2840" t="str">
            <v>51036</v>
          </cell>
          <cell r="B2840" t="str">
            <v>51</v>
          </cell>
          <cell r="C2840" t="str">
            <v>036</v>
          </cell>
          <cell r="D2840" t="str">
            <v>Charles City</v>
          </cell>
          <cell r="E2840" t="str">
            <v>County</v>
          </cell>
          <cell r="F2840" t="str">
            <v>VA</v>
          </cell>
          <cell r="G2840">
            <v>7256</v>
          </cell>
          <cell r="H2840">
            <v>1</v>
          </cell>
          <cell r="I2840">
            <v>720.59713484831002</v>
          </cell>
          <cell r="J2840" t="str">
            <v>TONS</v>
          </cell>
        </row>
        <row r="2841">
          <cell r="A2841" t="str">
            <v>51037</v>
          </cell>
          <cell r="B2841" t="str">
            <v>51</v>
          </cell>
          <cell r="C2841" t="str">
            <v>037</v>
          </cell>
          <cell r="D2841" t="str">
            <v>Charlotte</v>
          </cell>
          <cell r="E2841" t="str">
            <v>County</v>
          </cell>
          <cell r="F2841" t="str">
            <v>VA</v>
          </cell>
          <cell r="G2841">
            <v>12586</v>
          </cell>
          <cell r="H2841">
            <v>1</v>
          </cell>
          <cell r="I2841">
            <v>1249.9222077178654</v>
          </cell>
          <cell r="J2841" t="str">
            <v>TONS</v>
          </cell>
        </row>
        <row r="2842">
          <cell r="A2842" t="str">
            <v>51041</v>
          </cell>
          <cell r="B2842" t="str">
            <v>51</v>
          </cell>
          <cell r="C2842" t="str">
            <v>041</v>
          </cell>
          <cell r="D2842" t="str">
            <v>Chesterfield</v>
          </cell>
          <cell r="E2842" t="str">
            <v>County</v>
          </cell>
          <cell r="F2842" t="str">
            <v>VA</v>
          </cell>
          <cell r="G2842">
            <v>316236</v>
          </cell>
          <cell r="H2842">
            <v>5.9288000101190251E-2</v>
          </cell>
          <cell r="I2842">
            <v>0</v>
          </cell>
          <cell r="J2842" t="str">
            <v>TONS</v>
          </cell>
        </row>
        <row r="2843">
          <cell r="A2843" t="str">
            <v>51043</v>
          </cell>
          <cell r="B2843" t="str">
            <v>51</v>
          </cell>
          <cell r="C2843" t="str">
            <v>043</v>
          </cell>
          <cell r="D2843" t="str">
            <v>Clarke</v>
          </cell>
          <cell r="E2843" t="str">
            <v>County</v>
          </cell>
          <cell r="F2843" t="str">
            <v>VA</v>
          </cell>
          <cell r="G2843">
            <v>14034</v>
          </cell>
          <cell r="H2843">
            <v>0.69524013111016103</v>
          </cell>
          <cell r="I2843">
            <v>968.97274596402428</v>
          </cell>
          <cell r="J2843" t="str">
            <v>TONS</v>
          </cell>
        </row>
        <row r="2844">
          <cell r="A2844" t="str">
            <v>51045</v>
          </cell>
          <cell r="B2844" t="str">
            <v>51</v>
          </cell>
          <cell r="C2844" t="str">
            <v>045</v>
          </cell>
          <cell r="D2844" t="str">
            <v>Craig</v>
          </cell>
          <cell r="E2844" t="str">
            <v>County</v>
          </cell>
          <cell r="F2844" t="str">
            <v>VA</v>
          </cell>
          <cell r="G2844">
            <v>5190</v>
          </cell>
          <cell r="H2844">
            <v>1</v>
          </cell>
          <cell r="I2844">
            <v>515.42160003620847</v>
          </cell>
          <cell r="J2844" t="str">
            <v>TONS</v>
          </cell>
        </row>
        <row r="2845">
          <cell r="A2845" t="str">
            <v>51047</v>
          </cell>
          <cell r="B2845" t="str">
            <v>51</v>
          </cell>
          <cell r="C2845" t="str">
            <v>047</v>
          </cell>
          <cell r="D2845" t="str">
            <v>Culpeper</v>
          </cell>
          <cell r="E2845" t="str">
            <v>County</v>
          </cell>
          <cell r="F2845" t="str">
            <v>VA</v>
          </cell>
          <cell r="G2845">
            <v>46689</v>
          </cell>
          <cell r="H2845">
            <v>0.61922508513782692</v>
          </cell>
          <cell r="I2845">
            <v>2871.1664506063244</v>
          </cell>
          <cell r="J2845" t="str">
            <v>TONS</v>
          </cell>
        </row>
        <row r="2846">
          <cell r="A2846" t="str">
            <v>51049</v>
          </cell>
          <cell r="B2846" t="str">
            <v>51</v>
          </cell>
          <cell r="C2846" t="str">
            <v>049</v>
          </cell>
          <cell r="D2846" t="str">
            <v>Cumberland</v>
          </cell>
          <cell r="E2846" t="str">
            <v>County</v>
          </cell>
          <cell r="F2846" t="str">
            <v>VA</v>
          </cell>
          <cell r="G2846">
            <v>10052</v>
          </cell>
          <cell r="H2846">
            <v>0.96000795861520094</v>
          </cell>
          <cell r="I2846">
            <v>958.34652029853805</v>
          </cell>
          <cell r="J2846" t="str">
            <v>TONS</v>
          </cell>
        </row>
        <row r="2847">
          <cell r="A2847" t="str">
            <v>51051</v>
          </cell>
          <cell r="B2847" t="str">
            <v>51</v>
          </cell>
          <cell r="C2847" t="str">
            <v>051</v>
          </cell>
          <cell r="D2847" t="str">
            <v>Dickenson</v>
          </cell>
          <cell r="E2847" t="str">
            <v>County</v>
          </cell>
          <cell r="F2847" t="str">
            <v>VA</v>
          </cell>
          <cell r="G2847">
            <v>15903</v>
          </cell>
          <cell r="H2847">
            <v>1</v>
          </cell>
          <cell r="I2847">
            <v>1579.3352033479428</v>
          </cell>
          <cell r="J2847" t="str">
            <v>TONS</v>
          </cell>
        </row>
        <row r="2848">
          <cell r="A2848" t="str">
            <v>51053</v>
          </cell>
          <cell r="B2848" t="str">
            <v>51</v>
          </cell>
          <cell r="C2848" t="str">
            <v>053</v>
          </cell>
          <cell r="D2848" t="str">
            <v>Dinwiddie</v>
          </cell>
          <cell r="E2848" t="str">
            <v>County</v>
          </cell>
          <cell r="F2848" t="str">
            <v>VA</v>
          </cell>
          <cell r="G2848">
            <v>28001</v>
          </cell>
          <cell r="H2848">
            <v>0.71208171136745113</v>
          </cell>
          <cell r="I2848">
            <v>1980.1524630292797</v>
          </cell>
          <cell r="J2848" t="str">
            <v>TONS</v>
          </cell>
        </row>
        <row r="2849">
          <cell r="A2849" t="str">
            <v>51057</v>
          </cell>
          <cell r="B2849" t="str">
            <v>51</v>
          </cell>
          <cell r="C2849" t="str">
            <v>057</v>
          </cell>
          <cell r="D2849" t="str">
            <v>Essex</v>
          </cell>
          <cell r="E2849" t="str">
            <v>County</v>
          </cell>
          <cell r="F2849" t="str">
            <v>VA</v>
          </cell>
          <cell r="G2849">
            <v>11151</v>
          </cell>
          <cell r="H2849">
            <v>0.7727558066541117</v>
          </cell>
          <cell r="I2849">
            <v>855.75875289248734</v>
          </cell>
          <cell r="J2849" t="str">
            <v>TONS</v>
          </cell>
        </row>
        <row r="2850">
          <cell r="A2850" t="str">
            <v>51059</v>
          </cell>
          <cell r="B2850" t="str">
            <v>51</v>
          </cell>
          <cell r="C2850" t="str">
            <v>059</v>
          </cell>
          <cell r="D2850" t="str">
            <v>Fairfax</v>
          </cell>
          <cell r="E2850" t="str">
            <v>County</v>
          </cell>
          <cell r="F2850" t="str">
            <v>VA</v>
          </cell>
          <cell r="G2850">
            <v>1081726</v>
          </cell>
          <cell r="H2850">
            <v>1.3939759236627391E-2</v>
          </cell>
          <cell r="I2850">
            <v>0</v>
          </cell>
          <cell r="J2850" t="str">
            <v>TONS</v>
          </cell>
        </row>
        <row r="2851">
          <cell r="A2851" t="str">
            <v>51061</v>
          </cell>
          <cell r="B2851" t="str">
            <v>51</v>
          </cell>
          <cell r="C2851" t="str">
            <v>061</v>
          </cell>
          <cell r="D2851" t="str">
            <v>Fauquier</v>
          </cell>
          <cell r="E2851" t="str">
            <v>County</v>
          </cell>
          <cell r="F2851" t="str">
            <v>VA</v>
          </cell>
          <cell r="G2851">
            <v>65203</v>
          </cell>
          <cell r="H2851">
            <v>0.5749582074444427</v>
          </cell>
          <cell r="I2851">
            <v>3723.0520932095228</v>
          </cell>
          <cell r="J2851" t="str">
            <v>TONS</v>
          </cell>
        </row>
        <row r="2852">
          <cell r="A2852" t="str">
            <v>51063</v>
          </cell>
          <cell r="B2852" t="str">
            <v>51</v>
          </cell>
          <cell r="C2852" t="str">
            <v>063</v>
          </cell>
          <cell r="D2852" t="str">
            <v>Floyd</v>
          </cell>
          <cell r="E2852" t="str">
            <v>County</v>
          </cell>
          <cell r="F2852" t="str">
            <v>VA</v>
          </cell>
          <cell r="G2852">
            <v>15279</v>
          </cell>
          <cell r="H2852">
            <v>1</v>
          </cell>
          <cell r="I2852">
            <v>1517.3654387193121</v>
          </cell>
          <cell r="J2852" t="str">
            <v>TONS</v>
          </cell>
        </row>
        <row r="2853">
          <cell r="A2853" t="str">
            <v>51065</v>
          </cell>
          <cell r="B2853" t="str">
            <v>51</v>
          </cell>
          <cell r="C2853" t="str">
            <v>065</v>
          </cell>
          <cell r="D2853" t="str">
            <v>Fluvanna</v>
          </cell>
          <cell r="E2853" t="str">
            <v>County</v>
          </cell>
          <cell r="F2853" t="str">
            <v>VA</v>
          </cell>
          <cell r="G2853">
            <v>25691</v>
          </cell>
          <cell r="H2853">
            <v>0.62913082402397724</v>
          </cell>
          <cell r="I2853">
            <v>1605.1559386098725</v>
          </cell>
          <cell r="J2853" t="str">
            <v>TONS</v>
          </cell>
        </row>
        <row r="2854">
          <cell r="A2854" t="str">
            <v>51067</v>
          </cell>
          <cell r="B2854" t="str">
            <v>51</v>
          </cell>
          <cell r="C2854" t="str">
            <v>067</v>
          </cell>
          <cell r="D2854" t="str">
            <v>Franklin</v>
          </cell>
          <cell r="E2854" t="str">
            <v>County</v>
          </cell>
          <cell r="F2854" t="str">
            <v>VA</v>
          </cell>
          <cell r="G2854">
            <v>56159</v>
          </cell>
          <cell r="H2854">
            <v>0.89230577467547501</v>
          </cell>
          <cell r="I2854">
            <v>4976.5494796559624</v>
          </cell>
          <cell r="J2854" t="str">
            <v>TONS</v>
          </cell>
        </row>
        <row r="2855">
          <cell r="A2855" t="str">
            <v>51069</v>
          </cell>
          <cell r="B2855" t="str">
            <v>51</v>
          </cell>
          <cell r="C2855" t="str">
            <v>069</v>
          </cell>
          <cell r="D2855" t="str">
            <v>Frederick</v>
          </cell>
          <cell r="E2855" t="str">
            <v>County</v>
          </cell>
          <cell r="F2855" t="str">
            <v>VA</v>
          </cell>
          <cell r="G2855">
            <v>78305</v>
          </cell>
          <cell r="H2855">
            <v>0.44772364472255921</v>
          </cell>
          <cell r="I2855">
            <v>3481.7275290307193</v>
          </cell>
          <cell r="J2855" t="str">
            <v>TONS</v>
          </cell>
        </row>
        <row r="2856">
          <cell r="A2856" t="str">
            <v>51071</v>
          </cell>
          <cell r="B2856" t="str">
            <v>51</v>
          </cell>
          <cell r="C2856" t="str">
            <v>071</v>
          </cell>
          <cell r="D2856" t="str">
            <v>Giles</v>
          </cell>
          <cell r="E2856" t="str">
            <v>County</v>
          </cell>
          <cell r="F2856" t="str">
            <v>VA</v>
          </cell>
          <cell r="G2856">
            <v>17286</v>
          </cell>
          <cell r="H2856">
            <v>0.66284854795788495</v>
          </cell>
          <cell r="I2856">
            <v>1137.8999408891862</v>
          </cell>
          <cell r="J2856" t="str">
            <v>TONS</v>
          </cell>
        </row>
        <row r="2857">
          <cell r="A2857" t="str">
            <v>51073</v>
          </cell>
          <cell r="B2857" t="str">
            <v>51</v>
          </cell>
          <cell r="C2857" t="str">
            <v>073</v>
          </cell>
          <cell r="D2857" t="str">
            <v>Gloucester</v>
          </cell>
          <cell r="E2857" t="str">
            <v>County</v>
          </cell>
          <cell r="F2857" t="str">
            <v>VA</v>
          </cell>
          <cell r="G2857">
            <v>36858</v>
          </cell>
          <cell r="H2857">
            <v>0.64626404037115415</v>
          </cell>
          <cell r="I2857">
            <v>2365.5765920736967</v>
          </cell>
          <cell r="J2857" t="str">
            <v>TONS</v>
          </cell>
        </row>
        <row r="2858">
          <cell r="A2858" t="str">
            <v>51075</v>
          </cell>
          <cell r="B2858" t="str">
            <v>51</v>
          </cell>
          <cell r="C2858" t="str">
            <v>075</v>
          </cell>
          <cell r="D2858" t="str">
            <v>Goochland</v>
          </cell>
          <cell r="E2858" t="str">
            <v>County</v>
          </cell>
          <cell r="F2858" t="str">
            <v>VA</v>
          </cell>
          <cell r="G2858">
            <v>21717</v>
          </cell>
          <cell r="H2858">
            <v>0.96993139015517793</v>
          </cell>
          <cell r="I2858">
            <v>2091.876798297244</v>
          </cell>
          <cell r="J2858" t="str">
            <v>TONS</v>
          </cell>
        </row>
        <row r="2859">
          <cell r="A2859" t="str">
            <v>51077</v>
          </cell>
          <cell r="B2859" t="str">
            <v>51</v>
          </cell>
          <cell r="C2859" t="str">
            <v>077</v>
          </cell>
          <cell r="D2859" t="str">
            <v>Grayson</v>
          </cell>
          <cell r="E2859" t="str">
            <v>County</v>
          </cell>
          <cell r="F2859" t="str">
            <v>VA</v>
          </cell>
          <cell r="G2859">
            <v>15533</v>
          </cell>
          <cell r="H2859">
            <v>0.99877679778536022</v>
          </cell>
          <cell r="I2859">
            <v>1540.7034109752867</v>
          </cell>
          <cell r="J2859" t="str">
            <v>TONS</v>
          </cell>
        </row>
        <row r="2860">
          <cell r="A2860" t="str">
            <v>51079</v>
          </cell>
          <cell r="B2860" t="str">
            <v>51</v>
          </cell>
          <cell r="C2860" t="str">
            <v>079</v>
          </cell>
          <cell r="D2860" t="str">
            <v>Greene</v>
          </cell>
          <cell r="E2860" t="str">
            <v>County</v>
          </cell>
          <cell r="F2860" t="str">
            <v>VA</v>
          </cell>
          <cell r="G2860">
            <v>18403</v>
          </cell>
          <cell r="H2860">
            <v>0.51241645383904799</v>
          </cell>
          <cell r="I2860">
            <v>936.49820584613599</v>
          </cell>
          <cell r="J2860" t="str">
            <v>TONS</v>
          </cell>
        </row>
        <row r="2861">
          <cell r="A2861" t="str">
            <v>51081</v>
          </cell>
          <cell r="B2861" t="str">
            <v>51</v>
          </cell>
          <cell r="C2861" t="str">
            <v>081</v>
          </cell>
          <cell r="D2861" t="str">
            <v>Greensville</v>
          </cell>
          <cell r="E2861" t="str">
            <v>County</v>
          </cell>
          <cell r="F2861" t="str">
            <v>VA</v>
          </cell>
          <cell r="G2861">
            <v>12243</v>
          </cell>
          <cell r="H2861">
            <v>0.87012987012987009</v>
          </cell>
          <cell r="I2861">
            <v>1057.954972097443</v>
          </cell>
          <cell r="J2861" t="str">
            <v>TONS</v>
          </cell>
        </row>
        <row r="2862">
          <cell r="A2862" t="str">
            <v>51083</v>
          </cell>
          <cell r="B2862" t="str">
            <v>51</v>
          </cell>
          <cell r="C2862" t="str">
            <v>083</v>
          </cell>
          <cell r="D2862" t="str">
            <v>Halifax</v>
          </cell>
          <cell r="E2862" t="str">
            <v>County</v>
          </cell>
          <cell r="F2862" t="str">
            <v>VA</v>
          </cell>
          <cell r="G2862">
            <v>36241</v>
          </cell>
          <cell r="H2862">
            <v>0.77081206368477695</v>
          </cell>
          <cell r="I2862">
            <v>2774.2393828538507</v>
          </cell>
          <cell r="J2862" t="str">
            <v>TONS</v>
          </cell>
        </row>
        <row r="2863">
          <cell r="A2863" t="str">
            <v>51085</v>
          </cell>
          <cell r="B2863" t="str">
            <v>51</v>
          </cell>
          <cell r="C2863" t="str">
            <v>085</v>
          </cell>
          <cell r="D2863" t="str">
            <v>Hanover</v>
          </cell>
          <cell r="E2863" t="str">
            <v>County</v>
          </cell>
          <cell r="F2863" t="str">
            <v>VA</v>
          </cell>
          <cell r="G2863">
            <v>99863</v>
          </cell>
          <cell r="H2863">
            <v>0.3908554719966354</v>
          </cell>
          <cell r="I2863">
            <v>3876.2882259370499</v>
          </cell>
          <cell r="J2863" t="str">
            <v>TONS</v>
          </cell>
        </row>
        <row r="2864">
          <cell r="A2864" t="str">
            <v>51087</v>
          </cell>
          <cell r="B2864" t="str">
            <v>51</v>
          </cell>
          <cell r="C2864" t="str">
            <v>087</v>
          </cell>
          <cell r="D2864" t="str">
            <v>Henrico</v>
          </cell>
          <cell r="E2864" t="str">
            <v>County</v>
          </cell>
          <cell r="F2864" t="str">
            <v>VA</v>
          </cell>
          <cell r="G2864">
            <v>306935</v>
          </cell>
          <cell r="H2864">
            <v>4.268982032026325E-2</v>
          </cell>
          <cell r="I2864">
            <v>0</v>
          </cell>
          <cell r="J2864" t="str">
            <v>TONS</v>
          </cell>
        </row>
        <row r="2865">
          <cell r="A2865" t="str">
            <v>51089</v>
          </cell>
          <cell r="B2865" t="str">
            <v>51</v>
          </cell>
          <cell r="C2865" t="str">
            <v>089</v>
          </cell>
          <cell r="D2865" t="str">
            <v>Henry</v>
          </cell>
          <cell r="E2865" t="str">
            <v>County</v>
          </cell>
          <cell r="F2865" t="str">
            <v>VA</v>
          </cell>
          <cell r="G2865">
            <v>54151</v>
          </cell>
          <cell r="H2865">
            <v>0.60720946981588519</v>
          </cell>
          <cell r="I2865">
            <v>3265.4292159519405</v>
          </cell>
          <cell r="J2865" t="str">
            <v>TONS</v>
          </cell>
        </row>
        <row r="2866">
          <cell r="A2866" t="str">
            <v>51091</v>
          </cell>
          <cell r="B2866" t="str">
            <v>51</v>
          </cell>
          <cell r="C2866" t="str">
            <v>091</v>
          </cell>
          <cell r="D2866" t="str">
            <v>Highland</v>
          </cell>
          <cell r="E2866" t="str">
            <v>County</v>
          </cell>
          <cell r="F2866" t="str">
            <v>VA</v>
          </cell>
          <cell r="G2866">
            <v>2321</v>
          </cell>
          <cell r="H2866">
            <v>1</v>
          </cell>
          <cell r="I2866">
            <v>230.4997174728401</v>
          </cell>
          <cell r="J2866" t="str">
            <v>TONS</v>
          </cell>
        </row>
        <row r="2867">
          <cell r="A2867" t="str">
            <v>51093</v>
          </cell>
          <cell r="B2867" t="str">
            <v>51</v>
          </cell>
          <cell r="C2867" t="str">
            <v>093</v>
          </cell>
          <cell r="D2867" t="str">
            <v>Isle of Wight</v>
          </cell>
          <cell r="E2867" t="str">
            <v>County</v>
          </cell>
          <cell r="F2867" t="str">
            <v>VA</v>
          </cell>
          <cell r="G2867">
            <v>35270</v>
          </cell>
          <cell r="H2867">
            <v>0.5738588035157357</v>
          </cell>
          <cell r="I2867">
            <v>2010.0449296209749</v>
          </cell>
          <cell r="J2867" t="str">
            <v>TONS</v>
          </cell>
        </row>
        <row r="2868">
          <cell r="A2868" t="str">
            <v>51095</v>
          </cell>
          <cell r="B2868" t="str">
            <v>51</v>
          </cell>
          <cell r="C2868" t="str">
            <v>095</v>
          </cell>
          <cell r="D2868" t="str">
            <v>James City</v>
          </cell>
          <cell r="E2868" t="str">
            <v>County</v>
          </cell>
          <cell r="F2868" t="str">
            <v>VA</v>
          </cell>
          <cell r="G2868">
            <v>67009</v>
          </cell>
          <cell r="H2868">
            <v>0.15851602023608768</v>
          </cell>
          <cell r="I2868">
            <v>0</v>
          </cell>
          <cell r="J2868" t="str">
            <v>TONS</v>
          </cell>
        </row>
        <row r="2869">
          <cell r="A2869" t="str">
            <v>51097</v>
          </cell>
          <cell r="B2869" t="str">
            <v>51</v>
          </cell>
          <cell r="C2869" t="str">
            <v>097</v>
          </cell>
          <cell r="D2869" t="str">
            <v>King and Queen</v>
          </cell>
          <cell r="E2869" t="str">
            <v>County</v>
          </cell>
          <cell r="F2869" t="str">
            <v>VA</v>
          </cell>
          <cell r="G2869">
            <v>6945</v>
          </cell>
          <cell r="H2869">
            <v>1</v>
          </cell>
          <cell r="I2869">
            <v>689.71156305423278</v>
          </cell>
          <cell r="J2869" t="str">
            <v>TONS</v>
          </cell>
        </row>
        <row r="2870">
          <cell r="A2870" t="str">
            <v>51099</v>
          </cell>
          <cell r="B2870" t="str">
            <v>51</v>
          </cell>
          <cell r="C2870" t="str">
            <v>099</v>
          </cell>
          <cell r="D2870" t="str">
            <v>King George</v>
          </cell>
          <cell r="E2870" t="str">
            <v>County</v>
          </cell>
          <cell r="F2870" t="str">
            <v>VA</v>
          </cell>
          <cell r="G2870">
            <v>23584</v>
          </cell>
          <cell r="H2870">
            <v>0.73189450474898232</v>
          </cell>
          <cell r="I2870">
            <v>1714.1988898314059</v>
          </cell>
          <cell r="J2870" t="str">
            <v>TONS</v>
          </cell>
        </row>
        <row r="2871">
          <cell r="A2871" t="str">
            <v>51101</v>
          </cell>
          <cell r="B2871" t="str">
            <v>51</v>
          </cell>
          <cell r="C2871" t="str">
            <v>101</v>
          </cell>
          <cell r="D2871" t="str">
            <v>King William</v>
          </cell>
          <cell r="E2871" t="str">
            <v>County</v>
          </cell>
          <cell r="F2871" t="str">
            <v>VA</v>
          </cell>
          <cell r="G2871">
            <v>15935</v>
          </cell>
          <cell r="H2871">
            <v>0.83213053027925954</v>
          </cell>
          <cell r="I2871">
            <v>1316.8574983584056</v>
          </cell>
          <cell r="J2871" t="str">
            <v>TONS</v>
          </cell>
        </row>
        <row r="2872">
          <cell r="A2872" t="str">
            <v>51103</v>
          </cell>
          <cell r="B2872" t="str">
            <v>51</v>
          </cell>
          <cell r="C2872" t="str">
            <v>103</v>
          </cell>
          <cell r="D2872" t="str">
            <v>Lancaster</v>
          </cell>
          <cell r="E2872" t="str">
            <v>County</v>
          </cell>
          <cell r="F2872" t="str">
            <v>VA</v>
          </cell>
          <cell r="G2872">
            <v>11391</v>
          </cell>
          <cell r="H2872">
            <v>1</v>
          </cell>
          <cell r="I2872">
            <v>1131.2461360332277</v>
          </cell>
          <cell r="J2872" t="str">
            <v>TONS</v>
          </cell>
        </row>
        <row r="2873">
          <cell r="A2873" t="str">
            <v>51105</v>
          </cell>
          <cell r="B2873" t="str">
            <v>51</v>
          </cell>
          <cell r="C2873" t="str">
            <v>105</v>
          </cell>
          <cell r="D2873" t="str">
            <v>Lee</v>
          </cell>
          <cell r="E2873" t="str">
            <v>County</v>
          </cell>
          <cell r="F2873" t="str">
            <v>VA</v>
          </cell>
          <cell r="G2873">
            <v>25587</v>
          </cell>
          <cell r="H2873">
            <v>0.99562277719154257</v>
          </cell>
          <cell r="I2873">
            <v>2529.9355030679021</v>
          </cell>
          <cell r="J2873" t="str">
            <v>TONS</v>
          </cell>
        </row>
        <row r="2874">
          <cell r="A2874" t="str">
            <v>51107</v>
          </cell>
          <cell r="B2874" t="str">
            <v>51</v>
          </cell>
          <cell r="C2874" t="str">
            <v>107</v>
          </cell>
          <cell r="D2874" t="str">
            <v>Loudoun</v>
          </cell>
          <cell r="E2874" t="str">
            <v>County</v>
          </cell>
          <cell r="F2874" t="str">
            <v>VA</v>
          </cell>
          <cell r="G2874">
            <v>312311</v>
          </cell>
          <cell r="H2874">
            <v>0.12600901024939884</v>
          </cell>
          <cell r="I2874">
            <v>0</v>
          </cell>
          <cell r="J2874" t="str">
            <v>TONS</v>
          </cell>
        </row>
        <row r="2875">
          <cell r="A2875" t="str">
            <v>51109</v>
          </cell>
          <cell r="B2875" t="str">
            <v>51</v>
          </cell>
          <cell r="C2875" t="str">
            <v>109</v>
          </cell>
          <cell r="D2875" t="str">
            <v>Louisa</v>
          </cell>
          <cell r="E2875" t="str">
            <v>County</v>
          </cell>
          <cell r="F2875" t="str">
            <v>VA</v>
          </cell>
          <cell r="G2875">
            <v>33153</v>
          </cell>
          <cell r="H2875">
            <v>1</v>
          </cell>
          <cell r="I2875">
            <v>3292.441677456728</v>
          </cell>
          <cell r="J2875" t="str">
            <v>TONS</v>
          </cell>
        </row>
        <row r="2876">
          <cell r="A2876" t="str">
            <v>51111</v>
          </cell>
          <cell r="B2876" t="str">
            <v>51</v>
          </cell>
          <cell r="C2876" t="str">
            <v>111</v>
          </cell>
          <cell r="D2876" t="str">
            <v>Lunenburg</v>
          </cell>
          <cell r="E2876" t="str">
            <v>County</v>
          </cell>
          <cell r="F2876" t="str">
            <v>VA</v>
          </cell>
          <cell r="G2876">
            <v>12914</v>
          </cell>
          <cell r="H2876">
            <v>1</v>
          </cell>
          <cell r="I2876">
            <v>1282.4960583559919</v>
          </cell>
          <cell r="J2876" t="str">
            <v>TONS</v>
          </cell>
        </row>
        <row r="2877">
          <cell r="A2877" t="str">
            <v>51113</v>
          </cell>
          <cell r="B2877" t="str">
            <v>51</v>
          </cell>
          <cell r="C2877" t="str">
            <v>113</v>
          </cell>
          <cell r="D2877" t="str">
            <v>Madison</v>
          </cell>
          <cell r="E2877" t="str">
            <v>County</v>
          </cell>
          <cell r="F2877" t="str">
            <v>VA</v>
          </cell>
          <cell r="G2877">
            <v>13308</v>
          </cell>
          <cell r="H2877">
            <v>1</v>
          </cell>
          <cell r="I2877">
            <v>1321.6244033298385</v>
          </cell>
          <cell r="J2877" t="str">
            <v>TONS</v>
          </cell>
        </row>
        <row r="2878">
          <cell r="A2878" t="str">
            <v>51115</v>
          </cell>
          <cell r="B2878" t="str">
            <v>51</v>
          </cell>
          <cell r="C2878" t="str">
            <v>115</v>
          </cell>
          <cell r="D2878" t="str">
            <v>Mathews</v>
          </cell>
          <cell r="E2878" t="str">
            <v>County</v>
          </cell>
          <cell r="F2878" t="str">
            <v>VA</v>
          </cell>
          <cell r="G2878">
            <v>8978</v>
          </cell>
          <cell r="H2878">
            <v>1</v>
          </cell>
          <cell r="I2878">
            <v>891.60985069847391</v>
          </cell>
          <cell r="J2878" t="str">
            <v>TONS</v>
          </cell>
        </row>
        <row r="2879">
          <cell r="A2879" t="str">
            <v>51117</v>
          </cell>
          <cell r="B2879" t="str">
            <v>51</v>
          </cell>
          <cell r="C2879" t="str">
            <v>117</v>
          </cell>
          <cell r="D2879" t="str">
            <v>Mecklenburg</v>
          </cell>
          <cell r="E2879" t="str">
            <v>County</v>
          </cell>
          <cell r="F2879" t="str">
            <v>VA</v>
          </cell>
          <cell r="G2879">
            <v>32727</v>
          </cell>
          <cell r="H2879">
            <v>0.77810370641977578</v>
          </cell>
          <cell r="I2879">
            <v>2528.94239786552</v>
          </cell>
          <cell r="J2879" t="str">
            <v>TONS</v>
          </cell>
        </row>
        <row r="2880">
          <cell r="A2880" t="str">
            <v>51119</v>
          </cell>
          <cell r="B2880" t="str">
            <v>51</v>
          </cell>
          <cell r="C2880" t="str">
            <v>119</v>
          </cell>
          <cell r="D2880" t="str">
            <v>Middlesex</v>
          </cell>
          <cell r="E2880" t="str">
            <v>County</v>
          </cell>
          <cell r="F2880" t="str">
            <v>VA</v>
          </cell>
          <cell r="G2880">
            <v>10959</v>
          </cell>
          <cell r="H2880">
            <v>1</v>
          </cell>
          <cell r="I2880">
            <v>1088.3439912903295</v>
          </cell>
          <cell r="J2880" t="str">
            <v>TONS</v>
          </cell>
        </row>
        <row r="2881">
          <cell r="A2881" t="str">
            <v>51121</v>
          </cell>
          <cell r="B2881" t="str">
            <v>51</v>
          </cell>
          <cell r="C2881" t="str">
            <v>121</v>
          </cell>
          <cell r="D2881" t="str">
            <v>Montgomery</v>
          </cell>
          <cell r="E2881" t="str">
            <v>County</v>
          </cell>
          <cell r="F2881" t="str">
            <v>VA</v>
          </cell>
          <cell r="G2881">
            <v>94392</v>
          </cell>
          <cell r="H2881">
            <v>0.24925841172980762</v>
          </cell>
          <cell r="I2881">
            <v>2336.5779201641453</v>
          </cell>
          <cell r="J2881" t="str">
            <v>TONS</v>
          </cell>
        </row>
        <row r="2882">
          <cell r="A2882" t="str">
            <v>51125</v>
          </cell>
          <cell r="B2882" t="str">
            <v>51</v>
          </cell>
          <cell r="C2882" t="str">
            <v>125</v>
          </cell>
          <cell r="D2882" t="str">
            <v>Nelson</v>
          </cell>
          <cell r="E2882" t="str">
            <v>County</v>
          </cell>
          <cell r="F2882" t="str">
            <v>VA</v>
          </cell>
          <cell r="G2882">
            <v>15020</v>
          </cell>
          <cell r="H2882">
            <v>1</v>
          </cell>
          <cell r="I2882">
            <v>1491.6440139776207</v>
          </cell>
          <cell r="J2882" t="str">
            <v>TONS</v>
          </cell>
        </row>
        <row r="2883">
          <cell r="A2883" t="str">
            <v>51127</v>
          </cell>
          <cell r="B2883" t="str">
            <v>51</v>
          </cell>
          <cell r="C2883" t="str">
            <v>127</v>
          </cell>
          <cell r="D2883" t="str">
            <v>New Kent</v>
          </cell>
          <cell r="E2883" t="str">
            <v>County</v>
          </cell>
          <cell r="F2883" t="str">
            <v>VA</v>
          </cell>
          <cell r="G2883">
            <v>18429</v>
          </cell>
          <cell r="H2883">
            <v>1</v>
          </cell>
          <cell r="I2883">
            <v>1830.1935774696124</v>
          </cell>
          <cell r="J2883" t="str">
            <v>TONS</v>
          </cell>
        </row>
        <row r="2884">
          <cell r="A2884" t="str">
            <v>51131</v>
          </cell>
          <cell r="B2884" t="str">
            <v>51</v>
          </cell>
          <cell r="C2884" t="str">
            <v>131</v>
          </cell>
          <cell r="D2884" t="str">
            <v>Northampton</v>
          </cell>
          <cell r="E2884" t="str">
            <v>County</v>
          </cell>
          <cell r="F2884" t="str">
            <v>VA</v>
          </cell>
          <cell r="G2884">
            <v>12389</v>
          </cell>
          <cell r="H2884">
            <v>1</v>
          </cell>
          <cell r="I2884">
            <v>1230.3580352309416</v>
          </cell>
          <cell r="J2884" t="str">
            <v>TONS</v>
          </cell>
        </row>
        <row r="2885">
          <cell r="A2885" t="str">
            <v>51133</v>
          </cell>
          <cell r="B2885" t="str">
            <v>51</v>
          </cell>
          <cell r="C2885" t="str">
            <v>133</v>
          </cell>
          <cell r="D2885" t="str">
            <v>Northumberland</v>
          </cell>
          <cell r="E2885" t="str">
            <v>County</v>
          </cell>
          <cell r="F2885" t="str">
            <v>VA</v>
          </cell>
          <cell r="G2885">
            <v>12330</v>
          </cell>
          <cell r="H2885">
            <v>1</v>
          </cell>
          <cell r="I2885">
            <v>1224.4987145368887</v>
          </cell>
          <cell r="J2885" t="str">
            <v>TONS</v>
          </cell>
        </row>
        <row r="2886">
          <cell r="A2886" t="str">
            <v>51135</v>
          </cell>
          <cell r="B2886" t="str">
            <v>51</v>
          </cell>
          <cell r="C2886" t="str">
            <v>135</v>
          </cell>
          <cell r="D2886" t="str">
            <v>Nottoway</v>
          </cell>
          <cell r="E2886" t="str">
            <v>County</v>
          </cell>
          <cell r="F2886" t="str">
            <v>VA</v>
          </cell>
          <cell r="G2886">
            <v>15853</v>
          </cell>
          <cell r="H2886">
            <v>0.52343405033747559</v>
          </cell>
          <cell r="I2886">
            <v>824.07869693650446</v>
          </cell>
          <cell r="J2886" t="str">
            <v>TONS</v>
          </cell>
        </row>
        <row r="2887">
          <cell r="A2887" t="str">
            <v>51137</v>
          </cell>
          <cell r="B2887" t="str">
            <v>51</v>
          </cell>
          <cell r="C2887" t="str">
            <v>137</v>
          </cell>
          <cell r="D2887" t="str">
            <v>Orange</v>
          </cell>
          <cell r="E2887" t="str">
            <v>County</v>
          </cell>
          <cell r="F2887" t="str">
            <v>VA</v>
          </cell>
          <cell r="G2887">
            <v>33481</v>
          </cell>
          <cell r="H2887">
            <v>0.57779038857859677</v>
          </cell>
          <cell r="I2887">
            <v>1921.1620140077944</v>
          </cell>
          <cell r="J2887" t="str">
            <v>TONS</v>
          </cell>
        </row>
        <row r="2888">
          <cell r="A2888" t="str">
            <v>51139</v>
          </cell>
          <cell r="B2888" t="str">
            <v>51</v>
          </cell>
          <cell r="C2888" t="str">
            <v>139</v>
          </cell>
          <cell r="D2888" t="str">
            <v>Page</v>
          </cell>
          <cell r="E2888" t="str">
            <v>County</v>
          </cell>
          <cell r="F2888" t="str">
            <v>VA</v>
          </cell>
          <cell r="G2888">
            <v>24042</v>
          </cell>
          <cell r="H2888">
            <v>0.80159720489143993</v>
          </cell>
          <cell r="I2888">
            <v>1913.9123460304068</v>
          </cell>
          <cell r="J2888" t="str">
            <v>TONS</v>
          </cell>
        </row>
        <row r="2889">
          <cell r="A2889" t="str">
            <v>51141</v>
          </cell>
          <cell r="B2889" t="str">
            <v>51</v>
          </cell>
          <cell r="C2889" t="str">
            <v>141</v>
          </cell>
          <cell r="D2889" t="str">
            <v>Patrick</v>
          </cell>
          <cell r="E2889" t="str">
            <v>County</v>
          </cell>
          <cell r="F2889" t="str">
            <v>VA</v>
          </cell>
          <cell r="G2889">
            <v>18490</v>
          </cell>
          <cell r="H2889">
            <v>1</v>
          </cell>
          <cell r="I2889">
            <v>1836.2515192041419</v>
          </cell>
          <cell r="J2889" t="str">
            <v>TONS</v>
          </cell>
        </row>
        <row r="2890">
          <cell r="A2890" t="str">
            <v>51143</v>
          </cell>
          <cell r="B2890" t="str">
            <v>51</v>
          </cell>
          <cell r="C2890" t="str">
            <v>143</v>
          </cell>
          <cell r="D2890" t="str">
            <v>Pittsylvania</v>
          </cell>
          <cell r="E2890" t="str">
            <v>County</v>
          </cell>
          <cell r="F2890" t="str">
            <v>VA</v>
          </cell>
          <cell r="G2890">
            <v>63506</v>
          </cell>
          <cell r="H2890">
            <v>0.85629704279910557</v>
          </cell>
          <cell r="I2890">
            <v>5400.506090552798</v>
          </cell>
          <cell r="J2890" t="str">
            <v>TONS</v>
          </cell>
        </row>
        <row r="2891">
          <cell r="A2891" t="str">
            <v>51145</v>
          </cell>
          <cell r="B2891" t="str">
            <v>51</v>
          </cell>
          <cell r="C2891" t="str">
            <v>145</v>
          </cell>
          <cell r="D2891" t="str">
            <v>Powhatan</v>
          </cell>
          <cell r="E2891" t="str">
            <v>County</v>
          </cell>
          <cell r="F2891" t="str">
            <v>VA</v>
          </cell>
          <cell r="G2891">
            <v>28046</v>
          </cell>
          <cell r="H2891">
            <v>0.99675533052841758</v>
          </cell>
          <cell r="I2891">
            <v>2776.225593258614</v>
          </cell>
          <cell r="J2891" t="str">
            <v>TONS</v>
          </cell>
        </row>
        <row r="2892">
          <cell r="A2892" t="str">
            <v>51147</v>
          </cell>
          <cell r="B2892" t="str">
            <v>51</v>
          </cell>
          <cell r="C2892" t="str">
            <v>147</v>
          </cell>
          <cell r="D2892" t="str">
            <v>Prince Edward</v>
          </cell>
          <cell r="E2892" t="str">
            <v>County</v>
          </cell>
          <cell r="F2892" t="str">
            <v>VA</v>
          </cell>
          <cell r="G2892">
            <v>23368</v>
          </cell>
          <cell r="H2892">
            <v>0.63210373159876754</v>
          </cell>
          <cell r="I2892">
            <v>1466.9156944383112</v>
          </cell>
          <cell r="J2892" t="str">
            <v>TONS</v>
          </cell>
        </row>
        <row r="2893">
          <cell r="A2893" t="str">
            <v>51149</v>
          </cell>
          <cell r="B2893" t="str">
            <v>51</v>
          </cell>
          <cell r="C2893" t="str">
            <v>149</v>
          </cell>
          <cell r="D2893" t="str">
            <v>Prince George</v>
          </cell>
          <cell r="E2893" t="str">
            <v>County</v>
          </cell>
          <cell r="F2893" t="str">
            <v>VA</v>
          </cell>
          <cell r="G2893">
            <v>35725</v>
          </cell>
          <cell r="H2893">
            <v>0.53402379286214141</v>
          </cell>
          <cell r="I2893">
            <v>1894.6461051041983</v>
          </cell>
          <cell r="J2893" t="str">
            <v>TONS</v>
          </cell>
        </row>
        <row r="2894">
          <cell r="A2894" t="str">
            <v>51153</v>
          </cell>
          <cell r="B2894" t="str">
            <v>51</v>
          </cell>
          <cell r="C2894" t="str">
            <v>153</v>
          </cell>
          <cell r="D2894" t="str">
            <v>Prince William</v>
          </cell>
          <cell r="E2894" t="str">
            <v>County</v>
          </cell>
          <cell r="F2894" t="str">
            <v>VA</v>
          </cell>
          <cell r="G2894">
            <v>402002</v>
          </cell>
          <cell r="H2894">
            <v>4.1661484271222529E-2</v>
          </cell>
          <cell r="I2894">
            <v>0</v>
          </cell>
          <cell r="J2894" t="str">
            <v>TONS</v>
          </cell>
        </row>
        <row r="2895">
          <cell r="A2895" t="str">
            <v>51155</v>
          </cell>
          <cell r="B2895" t="str">
            <v>51</v>
          </cell>
          <cell r="C2895" t="str">
            <v>155</v>
          </cell>
          <cell r="D2895" t="str">
            <v>Pulaski</v>
          </cell>
          <cell r="E2895" t="str">
            <v>County</v>
          </cell>
          <cell r="F2895" t="str">
            <v>VA</v>
          </cell>
          <cell r="G2895">
            <v>34872</v>
          </cell>
          <cell r="H2895">
            <v>0.46902959394356503</v>
          </cell>
          <cell r="I2895">
            <v>1624.3228690158433</v>
          </cell>
          <cell r="J2895" t="str">
            <v>TONS</v>
          </cell>
        </row>
        <row r="2896">
          <cell r="A2896" t="str">
            <v>51157</v>
          </cell>
          <cell r="B2896" t="str">
            <v>51</v>
          </cell>
          <cell r="C2896" t="str">
            <v>157</v>
          </cell>
          <cell r="D2896" t="str">
            <v>Rappahannock</v>
          </cell>
          <cell r="E2896" t="str">
            <v>County</v>
          </cell>
          <cell r="F2896" t="str">
            <v>VA</v>
          </cell>
          <cell r="G2896">
            <v>7373</v>
          </cell>
          <cell r="H2896">
            <v>1</v>
          </cell>
          <cell r="I2896">
            <v>732.21646571617828</v>
          </cell>
          <cell r="J2896" t="str">
            <v>TONS</v>
          </cell>
        </row>
        <row r="2897">
          <cell r="A2897" t="str">
            <v>51159</v>
          </cell>
          <cell r="B2897" t="str">
            <v>51</v>
          </cell>
          <cell r="C2897" t="str">
            <v>159</v>
          </cell>
          <cell r="D2897" t="str">
            <v>Richmond</v>
          </cell>
          <cell r="E2897" t="str">
            <v>County</v>
          </cell>
          <cell r="F2897" t="str">
            <v>VA</v>
          </cell>
          <cell r="G2897">
            <v>9254</v>
          </cell>
          <cell r="H2897">
            <v>1</v>
          </cell>
          <cell r="I2897">
            <v>919.01955428421468</v>
          </cell>
          <cell r="J2897" t="str">
            <v>TONS</v>
          </cell>
        </row>
        <row r="2898">
          <cell r="A2898" t="str">
            <v>51161</v>
          </cell>
          <cell r="B2898" t="str">
            <v>51</v>
          </cell>
          <cell r="C2898" t="str">
            <v>161</v>
          </cell>
          <cell r="D2898" t="str">
            <v>Roanoke</v>
          </cell>
          <cell r="E2898" t="str">
            <v>County</v>
          </cell>
          <cell r="F2898" t="str">
            <v>VA</v>
          </cell>
          <cell r="G2898">
            <v>92376</v>
          </cell>
          <cell r="H2898">
            <v>0.18540530007794231</v>
          </cell>
          <cell r="I2898">
            <v>0</v>
          </cell>
          <cell r="J2898" t="str">
            <v>TONS</v>
          </cell>
        </row>
        <row r="2899">
          <cell r="A2899" t="str">
            <v>51163</v>
          </cell>
          <cell r="B2899" t="str">
            <v>51</v>
          </cell>
          <cell r="C2899" t="str">
            <v>163</v>
          </cell>
          <cell r="D2899" t="str">
            <v>Rockbridge</v>
          </cell>
          <cell r="E2899" t="str">
            <v>County</v>
          </cell>
          <cell r="F2899" t="str">
            <v>VA</v>
          </cell>
          <cell r="G2899">
            <v>22307</v>
          </cell>
          <cell r="H2899">
            <v>0.91639395705383964</v>
          </cell>
          <cell r="I2899">
            <v>2030.1056547090893</v>
          </cell>
          <cell r="J2899" t="str">
            <v>TONS</v>
          </cell>
        </row>
        <row r="2900">
          <cell r="A2900" t="str">
            <v>51165</v>
          </cell>
          <cell r="B2900" t="str">
            <v>51</v>
          </cell>
          <cell r="C2900" t="str">
            <v>165</v>
          </cell>
          <cell r="D2900" t="str">
            <v>Rockingham</v>
          </cell>
          <cell r="E2900" t="str">
            <v>County</v>
          </cell>
          <cell r="F2900" t="str">
            <v>VA</v>
          </cell>
          <cell r="G2900">
            <v>76314</v>
          </cell>
          <cell r="H2900">
            <v>0.5933249469297901</v>
          </cell>
          <cell r="I2900">
            <v>4496.6810458650252</v>
          </cell>
          <cell r="J2900" t="str">
            <v>TONS</v>
          </cell>
        </row>
        <row r="2901">
          <cell r="A2901" t="str">
            <v>51167</v>
          </cell>
          <cell r="B2901" t="str">
            <v>51</v>
          </cell>
          <cell r="C2901" t="str">
            <v>167</v>
          </cell>
          <cell r="D2901" t="str">
            <v>Russell</v>
          </cell>
          <cell r="E2901" t="str">
            <v>County</v>
          </cell>
          <cell r="F2901" t="str">
            <v>VA</v>
          </cell>
          <cell r="G2901">
            <v>28897</v>
          </cell>
          <cell r="H2901">
            <v>0.8818562480534311</v>
          </cell>
          <cell r="I2901">
            <v>2530.7299872298072</v>
          </cell>
          <cell r="J2901" t="str">
            <v>TONS</v>
          </cell>
        </row>
        <row r="2902">
          <cell r="A2902" t="str">
            <v>51169</v>
          </cell>
          <cell r="B2902" t="str">
            <v>51</v>
          </cell>
          <cell r="C2902" t="str">
            <v>169</v>
          </cell>
          <cell r="D2902" t="str">
            <v>Scott</v>
          </cell>
          <cell r="E2902" t="str">
            <v>County</v>
          </cell>
          <cell r="F2902" t="str">
            <v>VA</v>
          </cell>
          <cell r="G2902">
            <v>23177</v>
          </cell>
          <cell r="H2902">
            <v>0.82124519998274148</v>
          </cell>
          <cell r="I2902">
            <v>1890.2764422137175</v>
          </cell>
          <cell r="J2902" t="str">
            <v>TONS</v>
          </cell>
        </row>
        <row r="2903">
          <cell r="A2903" t="str">
            <v>51171</v>
          </cell>
          <cell r="B2903" t="str">
            <v>51</v>
          </cell>
          <cell r="C2903" t="str">
            <v>171</v>
          </cell>
          <cell r="D2903" t="str">
            <v>Shenandoah</v>
          </cell>
          <cell r="E2903" t="str">
            <v>County</v>
          </cell>
          <cell r="F2903" t="str">
            <v>VA</v>
          </cell>
          <cell r="G2903">
            <v>41993</v>
          </cell>
          <cell r="H2903">
            <v>0.66584907008310912</v>
          </cell>
          <cell r="I2903">
            <v>2776.8214563800434</v>
          </cell>
          <cell r="J2903" t="str">
            <v>TONS</v>
          </cell>
        </row>
        <row r="2904">
          <cell r="A2904" t="str">
            <v>51173</v>
          </cell>
          <cell r="B2904" t="str">
            <v>51</v>
          </cell>
          <cell r="C2904" t="str">
            <v>173</v>
          </cell>
          <cell r="D2904" t="str">
            <v>Smyth</v>
          </cell>
          <cell r="E2904" t="str">
            <v>County</v>
          </cell>
          <cell r="F2904" t="str">
            <v>VA</v>
          </cell>
          <cell r="G2904">
            <v>32208</v>
          </cell>
          <cell r="H2904">
            <v>0.75285643318430207</v>
          </cell>
          <cell r="I2904">
            <v>2408.0814947356425</v>
          </cell>
          <cell r="J2904" t="str">
            <v>TONS</v>
          </cell>
        </row>
        <row r="2905">
          <cell r="A2905" t="str">
            <v>51175</v>
          </cell>
          <cell r="B2905" t="str">
            <v>51</v>
          </cell>
          <cell r="C2905" t="str">
            <v>175</v>
          </cell>
          <cell r="D2905" t="str">
            <v>Southampton</v>
          </cell>
          <cell r="E2905" t="str">
            <v>County</v>
          </cell>
          <cell r="F2905" t="str">
            <v>VA</v>
          </cell>
          <cell r="G2905">
            <v>18570</v>
          </cell>
          <cell r="H2905">
            <v>0.97964458804523424</v>
          </cell>
          <cell r="I2905">
            <v>1806.6569841731609</v>
          </cell>
          <cell r="J2905" t="str">
            <v>TONS</v>
          </cell>
        </row>
        <row r="2906">
          <cell r="A2906" t="str">
            <v>51177</v>
          </cell>
          <cell r="B2906" t="str">
            <v>51</v>
          </cell>
          <cell r="C2906" t="str">
            <v>177</v>
          </cell>
          <cell r="D2906" t="str">
            <v>Spotsylvania</v>
          </cell>
          <cell r="E2906" t="str">
            <v>County</v>
          </cell>
          <cell r="F2906" t="str">
            <v>VA</v>
          </cell>
          <cell r="G2906">
            <v>122397</v>
          </cell>
          <cell r="H2906">
            <v>0.32327589728506417</v>
          </cell>
          <cell r="I2906">
            <v>3929.5186647847204</v>
          </cell>
          <cell r="J2906" t="str">
            <v>TONS</v>
          </cell>
        </row>
        <row r="2907">
          <cell r="A2907" t="str">
            <v>51179</v>
          </cell>
          <cell r="B2907" t="str">
            <v>51</v>
          </cell>
          <cell r="C2907" t="str">
            <v>179</v>
          </cell>
          <cell r="D2907" t="str">
            <v>Stafford</v>
          </cell>
          <cell r="E2907" t="str">
            <v>County</v>
          </cell>
          <cell r="F2907" t="str">
            <v>VA</v>
          </cell>
          <cell r="G2907">
            <v>128961</v>
          </cell>
          <cell r="H2907">
            <v>0.19754809593598063</v>
          </cell>
          <cell r="I2907">
            <v>0</v>
          </cell>
          <cell r="J2907" t="str">
            <v>TONS</v>
          </cell>
        </row>
        <row r="2908">
          <cell r="A2908" t="str">
            <v>51181</v>
          </cell>
          <cell r="B2908" t="str">
            <v>51</v>
          </cell>
          <cell r="C2908" t="str">
            <v>181</v>
          </cell>
          <cell r="D2908" t="str">
            <v>Surry</v>
          </cell>
          <cell r="E2908" t="str">
            <v>County</v>
          </cell>
          <cell r="F2908" t="str">
            <v>VA</v>
          </cell>
          <cell r="G2908">
            <v>7058</v>
          </cell>
          <cell r="H2908">
            <v>1</v>
          </cell>
          <cell r="I2908">
            <v>700.93365184114828</v>
          </cell>
          <cell r="J2908" t="str">
            <v>TONS</v>
          </cell>
        </row>
        <row r="2909">
          <cell r="A2909" t="str">
            <v>51183</v>
          </cell>
          <cell r="B2909" t="str">
            <v>51</v>
          </cell>
          <cell r="C2909" t="str">
            <v>183</v>
          </cell>
          <cell r="D2909" t="str">
            <v>Sussex</v>
          </cell>
          <cell r="E2909" t="str">
            <v>County</v>
          </cell>
          <cell r="F2909" t="str">
            <v>VA</v>
          </cell>
          <cell r="G2909">
            <v>12087</v>
          </cell>
          <cell r="H2909">
            <v>1</v>
          </cell>
          <cell r="I2909">
            <v>1200.3662581190081</v>
          </cell>
          <cell r="J2909" t="str">
            <v>TONS</v>
          </cell>
        </row>
        <row r="2910">
          <cell r="A2910" t="str">
            <v>51185</v>
          </cell>
          <cell r="B2910" t="str">
            <v>51</v>
          </cell>
          <cell r="C2910" t="str">
            <v>185</v>
          </cell>
          <cell r="D2910" t="str">
            <v>Tazewell</v>
          </cell>
          <cell r="E2910" t="str">
            <v>County</v>
          </cell>
          <cell r="F2910" t="str">
            <v>VA</v>
          </cell>
          <cell r="G2910">
            <v>45078</v>
          </cell>
          <cell r="H2910">
            <v>0.5188783885709215</v>
          </cell>
          <cell r="I2910">
            <v>2322.8730683712752</v>
          </cell>
          <cell r="J2910" t="str">
            <v>TONS</v>
          </cell>
        </row>
        <row r="2911">
          <cell r="A2911" t="str">
            <v>51187</v>
          </cell>
          <cell r="B2911" t="str">
            <v>51</v>
          </cell>
          <cell r="C2911" t="str">
            <v>187</v>
          </cell>
          <cell r="D2911" t="str">
            <v>Warren</v>
          </cell>
          <cell r="E2911" t="str">
            <v>County</v>
          </cell>
          <cell r="F2911" t="str">
            <v>VA</v>
          </cell>
          <cell r="G2911">
            <v>37575</v>
          </cell>
          <cell r="H2911">
            <v>0.50408516300731865</v>
          </cell>
          <cell r="I2911">
            <v>1881.0405638315656</v>
          </cell>
          <cell r="J2911" t="str">
            <v>TONS</v>
          </cell>
        </row>
        <row r="2912">
          <cell r="A2912" t="str">
            <v>51191</v>
          </cell>
          <cell r="B2912" t="str">
            <v>51</v>
          </cell>
          <cell r="C2912" t="str">
            <v>191</v>
          </cell>
          <cell r="D2912" t="str">
            <v>Washington</v>
          </cell>
          <cell r="E2912" t="str">
            <v>County</v>
          </cell>
          <cell r="F2912" t="str">
            <v>VA</v>
          </cell>
          <cell r="G2912">
            <v>54876</v>
          </cell>
          <cell r="H2912">
            <v>0.71676142575989499</v>
          </cell>
          <cell r="I2912">
            <v>3906.1806925287456</v>
          </cell>
          <cell r="J2912" t="str">
            <v>TONS</v>
          </cell>
        </row>
        <row r="2913">
          <cell r="A2913" t="str">
            <v>51193</v>
          </cell>
          <cell r="B2913" t="str">
            <v>51</v>
          </cell>
          <cell r="C2913" t="str">
            <v>193</v>
          </cell>
          <cell r="D2913" t="str">
            <v>Westmoreland</v>
          </cell>
          <cell r="E2913" t="str">
            <v>County</v>
          </cell>
          <cell r="F2913" t="str">
            <v>VA</v>
          </cell>
          <cell r="G2913">
            <v>17454</v>
          </cell>
          <cell r="H2913">
            <v>0.78841526297696807</v>
          </cell>
          <cell r="I2913">
            <v>1366.6120689977392</v>
          </cell>
          <cell r="J2913" t="str">
            <v>TONS</v>
          </cell>
        </row>
        <row r="2914">
          <cell r="A2914" t="str">
            <v>51195</v>
          </cell>
          <cell r="B2914" t="str">
            <v>51</v>
          </cell>
          <cell r="C2914" t="str">
            <v>195</v>
          </cell>
          <cell r="D2914" t="str">
            <v>Wise</v>
          </cell>
          <cell r="E2914" t="str">
            <v>County</v>
          </cell>
          <cell r="F2914" t="str">
            <v>VA</v>
          </cell>
          <cell r="G2914">
            <v>41452</v>
          </cell>
          <cell r="H2914">
            <v>0.56670365724211136</v>
          </cell>
          <cell r="I2914">
            <v>2332.9034309153321</v>
          </cell>
          <cell r="J2914" t="str">
            <v>TONS</v>
          </cell>
        </row>
        <row r="2915">
          <cell r="A2915" t="str">
            <v>51197</v>
          </cell>
          <cell r="B2915" t="str">
            <v>51</v>
          </cell>
          <cell r="C2915" t="str">
            <v>197</v>
          </cell>
          <cell r="D2915" t="str">
            <v>Wythe</v>
          </cell>
          <cell r="E2915" t="str">
            <v>County</v>
          </cell>
          <cell r="F2915" t="str">
            <v>VA</v>
          </cell>
          <cell r="G2915">
            <v>29235</v>
          </cell>
          <cell r="H2915">
            <v>0.75330938943047721</v>
          </cell>
          <cell r="I2915">
            <v>2187.1155872056684</v>
          </cell>
          <cell r="J2915" t="str">
            <v>TONS</v>
          </cell>
        </row>
        <row r="2916">
          <cell r="A2916" t="str">
            <v>51199</v>
          </cell>
          <cell r="B2916" t="str">
            <v>51</v>
          </cell>
          <cell r="C2916" t="str">
            <v>199</v>
          </cell>
          <cell r="D2916" t="str">
            <v>York</v>
          </cell>
          <cell r="E2916" t="str">
            <v>County</v>
          </cell>
          <cell r="F2916" t="str">
            <v>VA</v>
          </cell>
          <cell r="G2916">
            <v>65464</v>
          </cell>
          <cell r="H2916">
            <v>6.0995356226322864E-2</v>
          </cell>
          <cell r="I2916">
            <v>0</v>
          </cell>
          <cell r="J2916" t="str">
            <v>TONS</v>
          </cell>
        </row>
        <row r="2917">
          <cell r="A2917" t="str">
            <v>51510</v>
          </cell>
          <cell r="B2917" t="str">
            <v>51</v>
          </cell>
          <cell r="C2917" t="str">
            <v>510</v>
          </cell>
          <cell r="D2917" t="str">
            <v>Alexandria</v>
          </cell>
          <cell r="E2917" t="str">
            <v>City</v>
          </cell>
          <cell r="F2917" t="str">
            <v>VA</v>
          </cell>
          <cell r="G2917">
            <v>139966</v>
          </cell>
          <cell r="H2917">
            <v>0</v>
          </cell>
          <cell r="I2917">
            <v>0</v>
          </cell>
          <cell r="J2917" t="str">
            <v>TONS</v>
          </cell>
        </row>
        <row r="2918">
          <cell r="A2918" t="str">
            <v>51515</v>
          </cell>
          <cell r="B2918" t="str">
            <v>51</v>
          </cell>
          <cell r="C2918" t="str">
            <v>515</v>
          </cell>
          <cell r="D2918" t="str">
            <v>Bedford</v>
          </cell>
          <cell r="E2918" t="str">
            <v>City</v>
          </cell>
          <cell r="F2918" t="str">
            <v>VA</v>
          </cell>
          <cell r="G2918">
            <v>6222</v>
          </cell>
          <cell r="H2918">
            <v>2.0572163291546125E-2</v>
          </cell>
          <cell r="I2918">
            <v>0</v>
          </cell>
          <cell r="J2918" t="str">
            <v>TONS</v>
          </cell>
        </row>
        <row r="2919">
          <cell r="A2919" t="str">
            <v>51520</v>
          </cell>
          <cell r="B2919" t="str">
            <v>51</v>
          </cell>
          <cell r="C2919" t="str">
            <v>520</v>
          </cell>
          <cell r="D2919" t="str">
            <v>Bristol</v>
          </cell>
          <cell r="E2919" t="str">
            <v>City</v>
          </cell>
          <cell r="F2919" t="str">
            <v>VA</v>
          </cell>
          <cell r="G2919">
            <v>17835</v>
          </cell>
          <cell r="H2919">
            <v>3.9248668348752455E-4</v>
          </cell>
          <cell r="I2919">
            <v>0</v>
          </cell>
          <cell r="J2919" t="str">
            <v>TONS</v>
          </cell>
        </row>
        <row r="2920">
          <cell r="A2920" t="str">
            <v>51530</v>
          </cell>
          <cell r="B2920" t="str">
            <v>51</v>
          </cell>
          <cell r="C2920" t="str">
            <v>530</v>
          </cell>
          <cell r="D2920" t="str">
            <v>Buena Vista</v>
          </cell>
          <cell r="E2920" t="str">
            <v>City</v>
          </cell>
          <cell r="F2920" t="str">
            <v>VA</v>
          </cell>
          <cell r="G2920">
            <v>6650</v>
          </cell>
          <cell r="H2920">
            <v>3.8947368421052633E-2</v>
          </cell>
          <cell r="I2920">
            <v>0</v>
          </cell>
          <cell r="J2920" t="str">
            <v>TONS</v>
          </cell>
        </row>
        <row r="2921">
          <cell r="A2921" t="str">
            <v>51540</v>
          </cell>
          <cell r="B2921" t="str">
            <v>51</v>
          </cell>
          <cell r="C2921" t="str">
            <v>540</v>
          </cell>
          <cell r="D2921" t="str">
            <v>Charlottesville</v>
          </cell>
          <cell r="E2921" t="str">
            <v>City</v>
          </cell>
          <cell r="F2921" t="str">
            <v>VA</v>
          </cell>
          <cell r="G2921">
            <v>43475</v>
          </cell>
          <cell r="H2921">
            <v>0</v>
          </cell>
          <cell r="I2921">
            <v>0</v>
          </cell>
          <cell r="J2921" t="str">
            <v>TONS</v>
          </cell>
        </row>
        <row r="2922">
          <cell r="A2922" t="str">
            <v>51550</v>
          </cell>
          <cell r="B2922" t="str">
            <v>51</v>
          </cell>
          <cell r="C2922" t="str">
            <v>550</v>
          </cell>
          <cell r="D2922" t="str">
            <v>Chesapeake</v>
          </cell>
          <cell r="E2922" t="str">
            <v>City</v>
          </cell>
          <cell r="F2922" t="str">
            <v>VA</v>
          </cell>
          <cell r="G2922">
            <v>222209</v>
          </cell>
          <cell r="H2922">
            <v>7.6270538097016768E-2</v>
          </cell>
          <cell r="I2922">
            <v>0</v>
          </cell>
          <cell r="J2922" t="str">
            <v>TONS</v>
          </cell>
        </row>
        <row r="2923">
          <cell r="A2923" t="str">
            <v>51570</v>
          </cell>
          <cell r="B2923" t="str">
            <v>51</v>
          </cell>
          <cell r="C2923" t="str">
            <v>570</v>
          </cell>
          <cell r="D2923" t="str">
            <v>Colonial Heights</v>
          </cell>
          <cell r="E2923" t="str">
            <v>City</v>
          </cell>
          <cell r="F2923" t="str">
            <v>VA</v>
          </cell>
          <cell r="G2923">
            <v>17411</v>
          </cell>
          <cell r="H2923">
            <v>0</v>
          </cell>
          <cell r="I2923">
            <v>0</v>
          </cell>
          <cell r="J2923" t="str">
            <v>TONS</v>
          </cell>
        </row>
        <row r="2924">
          <cell r="A2924" t="str">
            <v>51580</v>
          </cell>
          <cell r="B2924" t="str">
            <v>51</v>
          </cell>
          <cell r="C2924" t="str">
            <v>580</v>
          </cell>
          <cell r="D2924" t="str">
            <v>Covington</v>
          </cell>
          <cell r="E2924" t="str">
            <v>City</v>
          </cell>
          <cell r="F2924" t="str">
            <v>VA</v>
          </cell>
          <cell r="G2924">
            <v>5961</v>
          </cell>
          <cell r="H2924">
            <v>0</v>
          </cell>
          <cell r="I2924">
            <v>0</v>
          </cell>
          <cell r="J2924" t="str">
            <v>TONS</v>
          </cell>
        </row>
        <row r="2925">
          <cell r="A2925" t="str">
            <v>51590</v>
          </cell>
          <cell r="B2925" t="str">
            <v>51</v>
          </cell>
          <cell r="C2925" t="str">
            <v>590</v>
          </cell>
          <cell r="D2925" t="str">
            <v>Danville</v>
          </cell>
          <cell r="E2925" t="str">
            <v>City</v>
          </cell>
          <cell r="F2925" t="str">
            <v>VA</v>
          </cell>
          <cell r="G2925">
            <v>43055</v>
          </cell>
          <cell r="H2925">
            <v>4.5151550342585063E-2</v>
          </cell>
          <cell r="I2925">
            <v>0</v>
          </cell>
          <cell r="J2925" t="str">
            <v>TONS</v>
          </cell>
        </row>
        <row r="2926">
          <cell r="A2926" t="str">
            <v>51595</v>
          </cell>
          <cell r="B2926" t="str">
            <v>51</v>
          </cell>
          <cell r="C2926" t="str">
            <v>595</v>
          </cell>
          <cell r="D2926" t="str">
            <v>Emporia</v>
          </cell>
          <cell r="E2926" t="str">
            <v>City</v>
          </cell>
          <cell r="F2926" t="str">
            <v>VA</v>
          </cell>
          <cell r="G2926">
            <v>5927</v>
          </cell>
          <cell r="H2926">
            <v>6.3101062932343507E-2</v>
          </cell>
          <cell r="I2926">
            <v>0</v>
          </cell>
          <cell r="J2926" t="str">
            <v>TONS</v>
          </cell>
        </row>
        <row r="2927">
          <cell r="A2927" t="str">
            <v>51600</v>
          </cell>
          <cell r="B2927" t="str">
            <v>51</v>
          </cell>
          <cell r="C2927" t="str">
            <v>600</v>
          </cell>
          <cell r="D2927" t="str">
            <v>Fairfax</v>
          </cell>
          <cell r="E2927" t="str">
            <v>City</v>
          </cell>
          <cell r="F2927" t="str">
            <v>VA</v>
          </cell>
          <cell r="G2927">
            <v>22565</v>
          </cell>
          <cell r="H2927">
            <v>0</v>
          </cell>
          <cell r="I2927">
            <v>0</v>
          </cell>
          <cell r="J2927" t="str">
            <v>TONS</v>
          </cell>
        </row>
        <row r="2928">
          <cell r="A2928" t="str">
            <v>51610</v>
          </cell>
          <cell r="B2928" t="str">
            <v>51</v>
          </cell>
          <cell r="C2928" t="str">
            <v>610</v>
          </cell>
          <cell r="D2928" t="str">
            <v>Falls Church</v>
          </cell>
          <cell r="E2928" t="str">
            <v>City</v>
          </cell>
          <cell r="F2928" t="str">
            <v>VA</v>
          </cell>
          <cell r="G2928">
            <v>12332</v>
          </cell>
          <cell r="H2928">
            <v>0</v>
          </cell>
          <cell r="I2928">
            <v>0</v>
          </cell>
          <cell r="J2928" t="str">
            <v>TONS</v>
          </cell>
        </row>
        <row r="2929">
          <cell r="A2929" t="str">
            <v>51620</v>
          </cell>
          <cell r="B2929" t="str">
            <v>51</v>
          </cell>
          <cell r="C2929" t="str">
            <v>620</v>
          </cell>
          <cell r="D2929" t="str">
            <v>Franklin</v>
          </cell>
          <cell r="E2929" t="str">
            <v>City</v>
          </cell>
          <cell r="F2929" t="str">
            <v>VA</v>
          </cell>
          <cell r="G2929">
            <v>8582</v>
          </cell>
          <cell r="H2929">
            <v>3.250990445117688E-2</v>
          </cell>
          <cell r="I2929">
            <v>0</v>
          </cell>
          <cell r="J2929" t="str">
            <v>TONS</v>
          </cell>
        </row>
        <row r="2930">
          <cell r="A2930" t="str">
            <v>51630</v>
          </cell>
          <cell r="B2930" t="str">
            <v>51</v>
          </cell>
          <cell r="C2930" t="str">
            <v>630</v>
          </cell>
          <cell r="D2930" t="str">
            <v>Fredericksburg</v>
          </cell>
          <cell r="E2930" t="str">
            <v>City</v>
          </cell>
          <cell r="F2930" t="str">
            <v>VA</v>
          </cell>
          <cell r="G2930">
            <v>24286</v>
          </cell>
          <cell r="H2930">
            <v>1.1652804084657827E-2</v>
          </cell>
          <cell r="I2930">
            <v>0</v>
          </cell>
          <cell r="J2930" t="str">
            <v>TONS</v>
          </cell>
        </row>
        <row r="2931">
          <cell r="A2931" t="str">
            <v>51640</v>
          </cell>
          <cell r="B2931" t="str">
            <v>51</v>
          </cell>
          <cell r="C2931" t="str">
            <v>640</v>
          </cell>
          <cell r="D2931" t="str">
            <v>Galax</v>
          </cell>
          <cell r="E2931" t="str">
            <v>City</v>
          </cell>
          <cell r="F2931" t="str">
            <v>VA</v>
          </cell>
          <cell r="G2931">
            <v>7042</v>
          </cell>
          <cell r="H2931">
            <v>0.13717693836978131</v>
          </cell>
          <cell r="I2931">
            <v>0</v>
          </cell>
          <cell r="J2931" t="str">
            <v>TONS</v>
          </cell>
        </row>
        <row r="2932">
          <cell r="A2932" t="str">
            <v>51650</v>
          </cell>
          <cell r="B2932" t="str">
            <v>51</v>
          </cell>
          <cell r="C2932" t="str">
            <v>650</v>
          </cell>
          <cell r="D2932" t="str">
            <v>Hampton</v>
          </cell>
          <cell r="E2932" t="str">
            <v>City</v>
          </cell>
          <cell r="F2932" t="str">
            <v>VA</v>
          </cell>
          <cell r="G2932">
            <v>137436</v>
          </cell>
          <cell r="H2932">
            <v>2.4884309787828515E-3</v>
          </cell>
          <cell r="I2932">
            <v>0</v>
          </cell>
          <cell r="J2932" t="str">
            <v>TONS</v>
          </cell>
        </row>
        <row r="2933">
          <cell r="A2933" t="str">
            <v>51660</v>
          </cell>
          <cell r="B2933" t="str">
            <v>51</v>
          </cell>
          <cell r="C2933" t="str">
            <v>660</v>
          </cell>
          <cell r="D2933" t="str">
            <v>Harrisonburg</v>
          </cell>
          <cell r="E2933" t="str">
            <v>City</v>
          </cell>
          <cell r="F2933" t="str">
            <v>VA</v>
          </cell>
          <cell r="G2933">
            <v>48914</v>
          </cell>
          <cell r="H2933">
            <v>0</v>
          </cell>
          <cell r="I2933">
            <v>0</v>
          </cell>
          <cell r="J2933" t="str">
            <v>TONS</v>
          </cell>
        </row>
        <row r="2934">
          <cell r="A2934" t="str">
            <v>51670</v>
          </cell>
          <cell r="B2934" t="str">
            <v>51</v>
          </cell>
          <cell r="C2934" t="str">
            <v>670</v>
          </cell>
          <cell r="D2934" t="str">
            <v>Hopewell</v>
          </cell>
          <cell r="E2934" t="str">
            <v>City</v>
          </cell>
          <cell r="F2934" t="str">
            <v>VA</v>
          </cell>
          <cell r="G2934">
            <v>22591</v>
          </cell>
          <cell r="H2934">
            <v>0</v>
          </cell>
          <cell r="I2934">
            <v>0</v>
          </cell>
          <cell r="J2934" t="str">
            <v>TONS</v>
          </cell>
        </row>
        <row r="2935">
          <cell r="A2935" t="str">
            <v>51678</v>
          </cell>
          <cell r="B2935" t="str">
            <v>51</v>
          </cell>
          <cell r="C2935" t="str">
            <v>678</v>
          </cell>
          <cell r="D2935" t="str">
            <v>Lexington</v>
          </cell>
          <cell r="E2935" t="str">
            <v>City</v>
          </cell>
          <cell r="F2935" t="str">
            <v>VA</v>
          </cell>
          <cell r="G2935">
            <v>7042</v>
          </cell>
          <cell r="H2935">
            <v>0</v>
          </cell>
          <cell r="I2935">
            <v>0</v>
          </cell>
          <cell r="J2935" t="str">
            <v>TONS</v>
          </cell>
        </row>
        <row r="2936">
          <cell r="A2936" t="str">
            <v>51680</v>
          </cell>
          <cell r="B2936" t="str">
            <v>51</v>
          </cell>
          <cell r="C2936" t="str">
            <v>680</v>
          </cell>
          <cell r="D2936" t="str">
            <v>Lynchburg</v>
          </cell>
          <cell r="E2936" t="str">
            <v>City</v>
          </cell>
          <cell r="F2936" t="str">
            <v>VA</v>
          </cell>
          <cell r="G2936">
            <v>75568</v>
          </cell>
          <cell r="H2936">
            <v>2.6916154986237562E-2</v>
          </cell>
          <cell r="I2936">
            <v>0</v>
          </cell>
          <cell r="J2936" t="str">
            <v>TONS</v>
          </cell>
        </row>
        <row r="2937">
          <cell r="A2937" t="str">
            <v>51683</v>
          </cell>
          <cell r="B2937" t="str">
            <v>51</v>
          </cell>
          <cell r="C2937" t="str">
            <v>683</v>
          </cell>
          <cell r="D2937" t="str">
            <v>Manassas</v>
          </cell>
          <cell r="E2937" t="str">
            <v>City</v>
          </cell>
          <cell r="F2937" t="str">
            <v>VA</v>
          </cell>
          <cell r="G2937">
            <v>37821</v>
          </cell>
          <cell r="H2937">
            <v>0</v>
          </cell>
          <cell r="I2937">
            <v>0</v>
          </cell>
          <cell r="J2937" t="str">
            <v>TONS</v>
          </cell>
        </row>
        <row r="2938">
          <cell r="A2938" t="str">
            <v>51685</v>
          </cell>
          <cell r="B2938" t="str">
            <v>51</v>
          </cell>
          <cell r="C2938" t="str">
            <v>685</v>
          </cell>
          <cell r="D2938" t="str">
            <v>Manassas Park</v>
          </cell>
          <cell r="E2938" t="str">
            <v>City</v>
          </cell>
          <cell r="F2938" t="str">
            <v>VA</v>
          </cell>
          <cell r="G2938">
            <v>14273</v>
          </cell>
          <cell r="H2938">
            <v>0</v>
          </cell>
          <cell r="I2938">
            <v>0</v>
          </cell>
          <cell r="J2938" t="str">
            <v>TONS</v>
          </cell>
        </row>
        <row r="2939">
          <cell r="A2939" t="str">
            <v>51690</v>
          </cell>
          <cell r="B2939" t="str">
            <v>51</v>
          </cell>
          <cell r="C2939" t="str">
            <v>690</v>
          </cell>
          <cell r="D2939" t="str">
            <v>Martinsville</v>
          </cell>
          <cell r="E2939" t="str">
            <v>City</v>
          </cell>
          <cell r="F2939" t="str">
            <v>VA</v>
          </cell>
          <cell r="G2939">
            <v>13821</v>
          </cell>
          <cell r="H2939">
            <v>0</v>
          </cell>
          <cell r="I2939">
            <v>0</v>
          </cell>
          <cell r="J2939" t="str">
            <v>TONS</v>
          </cell>
        </row>
        <row r="2940">
          <cell r="A2940" t="str">
            <v>51700</v>
          </cell>
          <cell r="B2940" t="str">
            <v>51</v>
          </cell>
          <cell r="C2940" t="str">
            <v>700</v>
          </cell>
          <cell r="D2940" t="str">
            <v>Newport News</v>
          </cell>
          <cell r="E2940" t="str">
            <v>City</v>
          </cell>
          <cell r="F2940" t="str">
            <v>VA</v>
          </cell>
          <cell r="G2940">
            <v>180719</v>
          </cell>
          <cell r="H2940">
            <v>2.8220607683752122E-4</v>
          </cell>
          <cell r="I2940">
            <v>0</v>
          </cell>
          <cell r="J2940" t="str">
            <v>TONS</v>
          </cell>
        </row>
        <row r="2941">
          <cell r="A2941" t="str">
            <v>51710</v>
          </cell>
          <cell r="B2941" t="str">
            <v>51</v>
          </cell>
          <cell r="C2941" t="str">
            <v>710</v>
          </cell>
          <cell r="D2941" t="str">
            <v>Norfolk</v>
          </cell>
          <cell r="E2941" t="str">
            <v>City</v>
          </cell>
          <cell r="F2941" t="str">
            <v>VA</v>
          </cell>
          <cell r="G2941">
            <v>242803</v>
          </cell>
          <cell r="H2941">
            <v>0</v>
          </cell>
          <cell r="I2941">
            <v>0</v>
          </cell>
          <cell r="J2941" t="str">
            <v>TONS</v>
          </cell>
        </row>
        <row r="2942">
          <cell r="A2942" t="str">
            <v>51720</v>
          </cell>
          <cell r="B2942" t="str">
            <v>51</v>
          </cell>
          <cell r="C2942" t="str">
            <v>720</v>
          </cell>
          <cell r="D2942" t="str">
            <v>Norton</v>
          </cell>
          <cell r="E2942" t="str">
            <v>City</v>
          </cell>
          <cell r="F2942" t="str">
            <v>VA</v>
          </cell>
          <cell r="G2942">
            <v>3958</v>
          </cell>
          <cell r="H2942">
            <v>2.5770591207680646E-2</v>
          </cell>
          <cell r="I2942">
            <v>0</v>
          </cell>
          <cell r="J2942" t="str">
            <v>TONS</v>
          </cell>
        </row>
        <row r="2943">
          <cell r="A2943" t="str">
            <v>51730</v>
          </cell>
          <cell r="B2943" t="str">
            <v>51</v>
          </cell>
          <cell r="C2943" t="str">
            <v>730</v>
          </cell>
          <cell r="D2943" t="str">
            <v>Petersburg</v>
          </cell>
          <cell r="E2943" t="str">
            <v>City</v>
          </cell>
          <cell r="F2943" t="str">
            <v>VA</v>
          </cell>
          <cell r="G2943">
            <v>32420</v>
          </cell>
          <cell r="H2943">
            <v>2.1067242442936458E-2</v>
          </cell>
          <cell r="I2943">
            <v>0</v>
          </cell>
          <cell r="J2943" t="str">
            <v>TONS</v>
          </cell>
        </row>
        <row r="2944">
          <cell r="A2944" t="str">
            <v>51735</v>
          </cell>
          <cell r="B2944" t="str">
            <v>51</v>
          </cell>
          <cell r="C2944" t="str">
            <v>735</v>
          </cell>
          <cell r="D2944" t="str">
            <v>Poquoson</v>
          </cell>
          <cell r="E2944" t="str">
            <v>City</v>
          </cell>
          <cell r="F2944" t="str">
            <v>VA</v>
          </cell>
          <cell r="G2944">
            <v>12150</v>
          </cell>
          <cell r="H2944">
            <v>6.5020576131687241E-2</v>
          </cell>
          <cell r="I2944">
            <v>0</v>
          </cell>
          <cell r="J2944" t="str">
            <v>TONS</v>
          </cell>
        </row>
        <row r="2945">
          <cell r="A2945" t="str">
            <v>51740</v>
          </cell>
          <cell r="B2945" t="str">
            <v>51</v>
          </cell>
          <cell r="C2945" t="str">
            <v>740</v>
          </cell>
          <cell r="D2945" t="str">
            <v>Portsmouth</v>
          </cell>
          <cell r="E2945" t="str">
            <v>City</v>
          </cell>
          <cell r="F2945" t="str">
            <v>VA</v>
          </cell>
          <cell r="G2945">
            <v>95535</v>
          </cell>
          <cell r="H2945">
            <v>0</v>
          </cell>
          <cell r="I2945">
            <v>0</v>
          </cell>
          <cell r="J2945" t="str">
            <v>TONS</v>
          </cell>
        </row>
        <row r="2946">
          <cell r="A2946" t="str">
            <v>51750</v>
          </cell>
          <cell r="B2946" t="str">
            <v>51</v>
          </cell>
          <cell r="C2946" t="str">
            <v>750</v>
          </cell>
          <cell r="D2946" t="str">
            <v>Radford</v>
          </cell>
          <cell r="E2946" t="str">
            <v>City</v>
          </cell>
          <cell r="F2946" t="str">
            <v>VA</v>
          </cell>
          <cell r="G2946">
            <v>16408</v>
          </cell>
          <cell r="H2946">
            <v>2.931496830814237E-2</v>
          </cell>
          <cell r="I2946">
            <v>0</v>
          </cell>
          <cell r="J2946" t="str">
            <v>TONS</v>
          </cell>
        </row>
        <row r="2947">
          <cell r="A2947" t="str">
            <v>51760</v>
          </cell>
          <cell r="B2947" t="str">
            <v>51</v>
          </cell>
          <cell r="C2947" t="str">
            <v>760</v>
          </cell>
          <cell r="D2947" t="str">
            <v>Richmond</v>
          </cell>
          <cell r="E2947" t="str">
            <v>City</v>
          </cell>
          <cell r="F2947" t="str">
            <v>VA</v>
          </cell>
          <cell r="G2947">
            <v>204214</v>
          </cell>
          <cell r="H2947">
            <v>0</v>
          </cell>
          <cell r="I2947">
            <v>0</v>
          </cell>
          <cell r="J2947" t="str">
            <v>TONS</v>
          </cell>
        </row>
        <row r="2948">
          <cell r="A2948" t="str">
            <v>51770</v>
          </cell>
          <cell r="B2948" t="str">
            <v>51</v>
          </cell>
          <cell r="C2948" t="str">
            <v>770</v>
          </cell>
          <cell r="D2948" t="str">
            <v>Roanoke</v>
          </cell>
          <cell r="E2948" t="str">
            <v>City</v>
          </cell>
          <cell r="F2948" t="str">
            <v>VA</v>
          </cell>
          <cell r="G2948">
            <v>97032</v>
          </cell>
          <cell r="H2948">
            <v>6.1835270838486275E-5</v>
          </cell>
          <cell r="I2948">
            <v>0</v>
          </cell>
          <cell r="J2948" t="str">
            <v>TONS</v>
          </cell>
        </row>
        <row r="2949">
          <cell r="A2949" t="str">
            <v>51775</v>
          </cell>
          <cell r="B2949" t="str">
            <v>51</v>
          </cell>
          <cell r="C2949" t="str">
            <v>775</v>
          </cell>
          <cell r="D2949" t="str">
            <v>Salem</v>
          </cell>
          <cell r="E2949" t="str">
            <v>City</v>
          </cell>
          <cell r="F2949" t="str">
            <v>VA</v>
          </cell>
          <cell r="G2949">
            <v>24802</v>
          </cell>
          <cell r="H2949">
            <v>0</v>
          </cell>
          <cell r="I2949">
            <v>0</v>
          </cell>
          <cell r="J2949" t="str">
            <v>TONS</v>
          </cell>
        </row>
        <row r="2950">
          <cell r="A2950" t="str">
            <v>51790</v>
          </cell>
          <cell r="B2950" t="str">
            <v>51</v>
          </cell>
          <cell r="C2950" t="str">
            <v>790</v>
          </cell>
          <cell r="D2950" t="str">
            <v>Staunton</v>
          </cell>
          <cell r="E2950" t="str">
            <v>City</v>
          </cell>
          <cell r="F2950" t="str">
            <v>VA</v>
          </cell>
          <cell r="G2950">
            <v>23746</v>
          </cell>
          <cell r="H2950">
            <v>3.6932536006064179E-2</v>
          </cell>
          <cell r="I2950">
            <v>0</v>
          </cell>
          <cell r="J2950" t="str">
            <v>TONS</v>
          </cell>
        </row>
        <row r="2951">
          <cell r="A2951" t="str">
            <v>51800</v>
          </cell>
          <cell r="B2951" t="str">
            <v>51</v>
          </cell>
          <cell r="C2951" t="str">
            <v>800</v>
          </cell>
          <cell r="D2951" t="str">
            <v>Suffolk</v>
          </cell>
          <cell r="E2951" t="str">
            <v>City</v>
          </cell>
          <cell r="F2951" t="str">
            <v>VA</v>
          </cell>
          <cell r="G2951">
            <v>84585</v>
          </cell>
          <cell r="H2951">
            <v>0.21632677188626825</v>
          </cell>
          <cell r="I2951">
            <v>1817.183899318409</v>
          </cell>
          <cell r="J2951" t="str">
            <v>TONS</v>
          </cell>
        </row>
        <row r="2952">
          <cell r="A2952" t="str">
            <v>51810</v>
          </cell>
          <cell r="B2952" t="str">
            <v>51</v>
          </cell>
          <cell r="C2952" t="str">
            <v>810</v>
          </cell>
          <cell r="D2952" t="str">
            <v>Virginia Beach</v>
          </cell>
          <cell r="E2952" t="str">
            <v>City</v>
          </cell>
          <cell r="F2952" t="str">
            <v>VA</v>
          </cell>
          <cell r="G2952">
            <v>437994</v>
          </cell>
          <cell r="H2952">
            <v>1.5344959063366165E-2</v>
          </cell>
          <cell r="I2952">
            <v>0</v>
          </cell>
          <cell r="J2952" t="str">
            <v>TONS</v>
          </cell>
        </row>
        <row r="2953">
          <cell r="A2953" t="str">
            <v>51820</v>
          </cell>
          <cell r="B2953" t="str">
            <v>51</v>
          </cell>
          <cell r="C2953" t="str">
            <v>820</v>
          </cell>
          <cell r="D2953" t="str">
            <v>Waynesboro</v>
          </cell>
          <cell r="E2953" t="str">
            <v>City</v>
          </cell>
          <cell r="F2953" t="str">
            <v>VA</v>
          </cell>
          <cell r="G2953">
            <v>21006</v>
          </cell>
          <cell r="H2953">
            <v>2.5278491859468722E-2</v>
          </cell>
          <cell r="I2953">
            <v>0</v>
          </cell>
          <cell r="J2953" t="str">
            <v>TONS</v>
          </cell>
        </row>
        <row r="2954">
          <cell r="A2954" t="str">
            <v>51830</v>
          </cell>
          <cell r="B2954" t="str">
            <v>51</v>
          </cell>
          <cell r="C2954" t="str">
            <v>830</v>
          </cell>
          <cell r="D2954" t="str">
            <v>Williamsburg</v>
          </cell>
          <cell r="E2954" t="str">
            <v>City</v>
          </cell>
          <cell r="F2954" t="str">
            <v>VA</v>
          </cell>
          <cell r="G2954">
            <v>14068</v>
          </cell>
          <cell r="H2954">
            <v>0</v>
          </cell>
          <cell r="I2954">
            <v>0</v>
          </cell>
          <cell r="J2954" t="str">
            <v>TONS</v>
          </cell>
        </row>
        <row r="2955">
          <cell r="A2955" t="str">
            <v>51840</v>
          </cell>
          <cell r="B2955" t="str">
            <v>51</v>
          </cell>
          <cell r="C2955" t="str">
            <v>840</v>
          </cell>
          <cell r="D2955" t="str">
            <v>Winchester</v>
          </cell>
          <cell r="E2955" t="str">
            <v>City</v>
          </cell>
          <cell r="F2955" t="str">
            <v>VA</v>
          </cell>
          <cell r="G2955">
            <v>26203</v>
          </cell>
          <cell r="H2955">
            <v>0</v>
          </cell>
          <cell r="I2955">
            <v>0</v>
          </cell>
          <cell r="J2955" t="str">
            <v>TONS</v>
          </cell>
        </row>
        <row r="2956">
          <cell r="A2956" t="str">
            <v>53001</v>
          </cell>
          <cell r="B2956" t="str">
            <v>53</v>
          </cell>
          <cell r="C2956" t="str">
            <v>001</v>
          </cell>
          <cell r="D2956" t="str">
            <v>Adams</v>
          </cell>
          <cell r="E2956" t="str">
            <v>County</v>
          </cell>
          <cell r="F2956" t="str">
            <v>WA</v>
          </cell>
          <cell r="G2956">
            <v>18728</v>
          </cell>
          <cell r="H2956">
            <v>0.40159120034173429</v>
          </cell>
          <cell r="I2956">
            <v>746.91442271143046</v>
          </cell>
          <cell r="J2956" t="str">
            <v>TONS</v>
          </cell>
        </row>
        <row r="2957">
          <cell r="A2957" t="str">
            <v>53003</v>
          </cell>
          <cell r="B2957" t="str">
            <v>53</v>
          </cell>
          <cell r="C2957" t="str">
            <v>003</v>
          </cell>
          <cell r="D2957" t="str">
            <v>Asotin</v>
          </cell>
          <cell r="E2957" t="str">
            <v>County</v>
          </cell>
          <cell r="F2957" t="str">
            <v>WA</v>
          </cell>
          <cell r="G2957">
            <v>21623</v>
          </cell>
          <cell r="H2957">
            <v>6.6549507468898858E-2</v>
          </cell>
          <cell r="I2957">
            <v>0</v>
          </cell>
          <cell r="J2957" t="str">
            <v>TONS</v>
          </cell>
        </row>
        <row r="2958">
          <cell r="A2958" t="str">
            <v>53005</v>
          </cell>
          <cell r="B2958" t="str">
            <v>53</v>
          </cell>
          <cell r="C2958" t="str">
            <v>005</v>
          </cell>
          <cell r="D2958" t="str">
            <v>Benton</v>
          </cell>
          <cell r="E2958" t="str">
            <v>County</v>
          </cell>
          <cell r="F2958" t="str">
            <v>WA</v>
          </cell>
          <cell r="G2958">
            <v>175177</v>
          </cell>
          <cell r="H2958">
            <v>0.10571022451577547</v>
          </cell>
          <cell r="I2958">
            <v>0</v>
          </cell>
          <cell r="J2958" t="str">
            <v>TONS</v>
          </cell>
        </row>
        <row r="2959">
          <cell r="A2959" t="str">
            <v>53007</v>
          </cell>
          <cell r="B2959" t="str">
            <v>53</v>
          </cell>
          <cell r="C2959" t="str">
            <v>007</v>
          </cell>
          <cell r="D2959" t="str">
            <v>Chelan</v>
          </cell>
          <cell r="E2959" t="str">
            <v>County</v>
          </cell>
          <cell r="F2959" t="str">
            <v>WA</v>
          </cell>
          <cell r="G2959">
            <v>72453</v>
          </cell>
          <cell r="H2959">
            <v>0.27224545567471325</v>
          </cell>
          <cell r="I2959">
            <v>1958.900011698307</v>
          </cell>
          <cell r="J2959" t="str">
            <v>TONS</v>
          </cell>
        </row>
        <row r="2960">
          <cell r="A2960" t="str">
            <v>53009</v>
          </cell>
          <cell r="B2960" t="str">
            <v>53</v>
          </cell>
          <cell r="C2960" t="str">
            <v>009</v>
          </cell>
          <cell r="D2960" t="str">
            <v>Clallam</v>
          </cell>
          <cell r="E2960" t="str">
            <v>County</v>
          </cell>
          <cell r="F2960" t="str">
            <v>WA</v>
          </cell>
          <cell r="G2960">
            <v>71404</v>
          </cell>
          <cell r="H2960">
            <v>0.35453195899389389</v>
          </cell>
          <cell r="I2960">
            <v>2514.0458198297915</v>
          </cell>
          <cell r="J2960" t="str">
            <v>TONS</v>
          </cell>
        </row>
        <row r="2961">
          <cell r="A2961" t="str">
            <v>53011</v>
          </cell>
          <cell r="B2961" t="str">
            <v>53</v>
          </cell>
          <cell r="C2961" t="str">
            <v>011</v>
          </cell>
          <cell r="D2961" t="str">
            <v>Clark</v>
          </cell>
          <cell r="E2961" t="str">
            <v>County</v>
          </cell>
          <cell r="F2961" t="str">
            <v>WA</v>
          </cell>
          <cell r="G2961">
            <v>425363</v>
          </cell>
          <cell r="H2961">
            <v>0.13768475396308566</v>
          </cell>
          <cell r="I2961">
            <v>0</v>
          </cell>
          <cell r="J2961" t="str">
            <v>TONS</v>
          </cell>
        </row>
        <row r="2962">
          <cell r="A2962" t="str">
            <v>53013</v>
          </cell>
          <cell r="B2962" t="str">
            <v>53</v>
          </cell>
          <cell r="C2962" t="str">
            <v>013</v>
          </cell>
          <cell r="D2962" t="str">
            <v>Columbia</v>
          </cell>
          <cell r="E2962" t="str">
            <v>County</v>
          </cell>
          <cell r="F2962" t="str">
            <v>WA</v>
          </cell>
          <cell r="G2962">
            <v>4078</v>
          </cell>
          <cell r="H2962">
            <v>0.34256988719960763</v>
          </cell>
          <cell r="I2962">
            <v>138.73679677275209</v>
          </cell>
          <cell r="J2962" t="str">
            <v>TONS</v>
          </cell>
        </row>
        <row r="2963">
          <cell r="A2963" t="str">
            <v>53015</v>
          </cell>
          <cell r="B2963" t="str">
            <v>53</v>
          </cell>
          <cell r="C2963" t="str">
            <v>015</v>
          </cell>
          <cell r="D2963" t="str">
            <v>Cowlitz</v>
          </cell>
          <cell r="E2963" t="str">
            <v>County</v>
          </cell>
          <cell r="F2963" t="str">
            <v>WA</v>
          </cell>
          <cell r="G2963">
            <v>102410</v>
          </cell>
          <cell r="H2963">
            <v>0.28651498877062787</v>
          </cell>
          <cell r="I2963">
            <v>2913.9692848289847</v>
          </cell>
          <cell r="J2963" t="str">
            <v>TONS</v>
          </cell>
        </row>
        <row r="2964">
          <cell r="A2964" t="str">
            <v>53017</v>
          </cell>
          <cell r="B2964" t="str">
            <v>53</v>
          </cell>
          <cell r="C2964" t="str">
            <v>017</v>
          </cell>
          <cell r="D2964" t="str">
            <v>Douglas</v>
          </cell>
          <cell r="E2964" t="str">
            <v>County</v>
          </cell>
          <cell r="F2964" t="str">
            <v>WA</v>
          </cell>
          <cell r="G2964">
            <v>38431</v>
          </cell>
          <cell r="H2964">
            <v>0.26595716999297442</v>
          </cell>
          <cell r="I2964">
            <v>1015.0528273545447</v>
          </cell>
          <cell r="J2964" t="str">
            <v>TONS</v>
          </cell>
        </row>
        <row r="2965">
          <cell r="A2965" t="str">
            <v>53019</v>
          </cell>
          <cell r="B2965" t="str">
            <v>53</v>
          </cell>
          <cell r="C2965" t="str">
            <v>019</v>
          </cell>
          <cell r="D2965" t="str">
            <v>Ferry</v>
          </cell>
          <cell r="E2965" t="str">
            <v>County</v>
          </cell>
          <cell r="F2965" t="str">
            <v>WA</v>
          </cell>
          <cell r="G2965">
            <v>7551</v>
          </cell>
          <cell r="H2965">
            <v>1</v>
          </cell>
          <cell r="I2965">
            <v>749.89373831857631</v>
          </cell>
          <cell r="J2965" t="str">
            <v>TONS</v>
          </cell>
        </row>
        <row r="2966">
          <cell r="A2966" t="str">
            <v>53021</v>
          </cell>
          <cell r="B2966" t="str">
            <v>53</v>
          </cell>
          <cell r="C2966" t="str">
            <v>021</v>
          </cell>
          <cell r="D2966" t="str">
            <v>Franklin</v>
          </cell>
          <cell r="E2966" t="str">
            <v>County</v>
          </cell>
          <cell r="F2966" t="str">
            <v>WA</v>
          </cell>
          <cell r="G2966">
            <v>78163</v>
          </cell>
          <cell r="H2966">
            <v>0.13333674500722847</v>
          </cell>
          <cell r="I2966">
            <v>0</v>
          </cell>
          <cell r="J2966" t="str">
            <v>TONS</v>
          </cell>
        </row>
        <row r="2967">
          <cell r="A2967" t="str">
            <v>53023</v>
          </cell>
          <cell r="B2967" t="str">
            <v>53</v>
          </cell>
          <cell r="C2967" t="str">
            <v>023</v>
          </cell>
          <cell r="D2967" t="str">
            <v>Garfield</v>
          </cell>
          <cell r="E2967" t="str">
            <v>County</v>
          </cell>
          <cell r="F2967" t="str">
            <v>WA</v>
          </cell>
          <cell r="G2967">
            <v>2266</v>
          </cell>
          <cell r="H2967">
            <v>1</v>
          </cell>
          <cell r="I2967">
            <v>225.03763885973956</v>
          </cell>
          <cell r="J2967" t="str">
            <v>TONS</v>
          </cell>
        </row>
        <row r="2968">
          <cell r="A2968" t="str">
            <v>53025</v>
          </cell>
          <cell r="B2968" t="str">
            <v>53</v>
          </cell>
          <cell r="C2968" t="str">
            <v>025</v>
          </cell>
          <cell r="D2968" t="str">
            <v>Grant</v>
          </cell>
          <cell r="E2968" t="str">
            <v>County</v>
          </cell>
          <cell r="F2968" t="str">
            <v>WA</v>
          </cell>
          <cell r="G2968">
            <v>89120</v>
          </cell>
          <cell r="H2968">
            <v>0.3874887791741472</v>
          </cell>
          <cell r="I2968">
            <v>3429.4901953854314</v>
          </cell>
          <cell r="J2968" t="str">
            <v>TONS</v>
          </cell>
        </row>
        <row r="2969">
          <cell r="A2969" t="str">
            <v>53027</v>
          </cell>
          <cell r="B2969" t="str">
            <v>53</v>
          </cell>
          <cell r="C2969" t="str">
            <v>027</v>
          </cell>
          <cell r="D2969" t="str">
            <v>Grays Harbor</v>
          </cell>
          <cell r="E2969" t="str">
            <v>County</v>
          </cell>
          <cell r="F2969" t="str">
            <v>WA</v>
          </cell>
          <cell r="G2969">
            <v>72797</v>
          </cell>
          <cell r="H2969">
            <v>0.40112916741074495</v>
          </cell>
          <cell r="I2969">
            <v>2899.9665014754</v>
          </cell>
          <cell r="J2969" t="str">
            <v>TONS</v>
          </cell>
        </row>
        <row r="2970">
          <cell r="A2970" t="str">
            <v>53029</v>
          </cell>
          <cell r="B2970" t="str">
            <v>53</v>
          </cell>
          <cell r="C2970" t="str">
            <v>029</v>
          </cell>
          <cell r="D2970" t="str">
            <v>Island</v>
          </cell>
          <cell r="E2970" t="str">
            <v>County</v>
          </cell>
          <cell r="F2970" t="str">
            <v>WA</v>
          </cell>
          <cell r="G2970">
            <v>78506</v>
          </cell>
          <cell r="H2970">
            <v>0.46895778666598731</v>
          </cell>
          <cell r="I2970">
            <v>3656.21611308922</v>
          </cell>
          <cell r="J2970" t="str">
            <v>TONS</v>
          </cell>
        </row>
        <row r="2971">
          <cell r="A2971" t="str">
            <v>53031</v>
          </cell>
          <cell r="B2971" t="str">
            <v>53</v>
          </cell>
          <cell r="C2971" t="str">
            <v>031</v>
          </cell>
          <cell r="D2971" t="str">
            <v>Jefferson</v>
          </cell>
          <cell r="E2971" t="str">
            <v>County</v>
          </cell>
          <cell r="F2971" t="str">
            <v>WA</v>
          </cell>
          <cell r="G2971">
            <v>29872</v>
          </cell>
          <cell r="H2971">
            <v>0.57468532404927697</v>
          </cell>
          <cell r="I2971">
            <v>1704.8637009290157</v>
          </cell>
          <cell r="J2971" t="str">
            <v>TONS</v>
          </cell>
        </row>
        <row r="2972">
          <cell r="A2972" t="str">
            <v>53033</v>
          </cell>
          <cell r="B2972" t="str">
            <v>53</v>
          </cell>
          <cell r="C2972" t="str">
            <v>033</v>
          </cell>
          <cell r="D2972" t="str">
            <v>King</v>
          </cell>
          <cell r="E2972" t="str">
            <v>County</v>
          </cell>
          <cell r="F2972" t="str">
            <v>WA</v>
          </cell>
          <cell r="G2972">
            <v>1931249</v>
          </cell>
          <cell r="H2972">
            <v>3.2071472917267529E-2</v>
          </cell>
          <cell r="I2972">
            <v>0</v>
          </cell>
          <cell r="J2972" t="str">
            <v>TONS</v>
          </cell>
        </row>
        <row r="2973">
          <cell r="A2973" t="str">
            <v>53035</v>
          </cell>
          <cell r="B2973" t="str">
            <v>53</v>
          </cell>
          <cell r="C2973" t="str">
            <v>035</v>
          </cell>
          <cell r="D2973" t="str">
            <v>Kitsap</v>
          </cell>
          <cell r="E2973" t="str">
            <v>County</v>
          </cell>
          <cell r="F2973" t="str">
            <v>WA</v>
          </cell>
          <cell r="G2973">
            <v>251133</v>
          </cell>
          <cell r="H2973">
            <v>0.16741726495522294</v>
          </cell>
          <cell r="I2973">
            <v>0</v>
          </cell>
          <cell r="J2973" t="str">
            <v>TONS</v>
          </cell>
        </row>
        <row r="2974">
          <cell r="A2974" t="str">
            <v>53037</v>
          </cell>
          <cell r="B2974" t="str">
            <v>53</v>
          </cell>
          <cell r="C2974" t="str">
            <v>037</v>
          </cell>
          <cell r="D2974" t="str">
            <v>Kittitas</v>
          </cell>
          <cell r="E2974" t="str">
            <v>County</v>
          </cell>
          <cell r="F2974" t="str">
            <v>WA</v>
          </cell>
          <cell r="G2974">
            <v>40915</v>
          </cell>
          <cell r="H2974">
            <v>0.40056214102407428</v>
          </cell>
          <cell r="I2974">
            <v>1627.6001161837032</v>
          </cell>
          <cell r="J2974" t="str">
            <v>TONS</v>
          </cell>
        </row>
        <row r="2975">
          <cell r="A2975" t="str">
            <v>53039</v>
          </cell>
          <cell r="B2975" t="str">
            <v>53</v>
          </cell>
          <cell r="C2975" t="str">
            <v>039</v>
          </cell>
          <cell r="D2975" t="str">
            <v>Klickitat</v>
          </cell>
          <cell r="E2975" t="str">
            <v>County</v>
          </cell>
          <cell r="F2975" t="str">
            <v>WA</v>
          </cell>
          <cell r="G2975">
            <v>20318</v>
          </cell>
          <cell r="H2975">
            <v>0.60212619352298458</v>
          </cell>
          <cell r="I2975">
            <v>1214.9649045940223</v>
          </cell>
          <cell r="J2975" t="str">
            <v>TONS</v>
          </cell>
        </row>
        <row r="2976">
          <cell r="A2976" t="str">
            <v>53041</v>
          </cell>
          <cell r="B2976" t="str">
            <v>53</v>
          </cell>
          <cell r="C2976" t="str">
            <v>041</v>
          </cell>
          <cell r="D2976" t="str">
            <v>Lewis</v>
          </cell>
          <cell r="E2976" t="str">
            <v>County</v>
          </cell>
          <cell r="F2976" t="str">
            <v>WA</v>
          </cell>
          <cell r="G2976">
            <v>75455</v>
          </cell>
          <cell r="H2976">
            <v>0.60654694851235835</v>
          </cell>
          <cell r="I2976">
            <v>4545.1445797412625</v>
          </cell>
          <cell r="J2976" t="str">
            <v>TONS</v>
          </cell>
        </row>
        <row r="2977">
          <cell r="A2977" t="str">
            <v>53043</v>
          </cell>
          <cell r="B2977" t="str">
            <v>53</v>
          </cell>
          <cell r="C2977" t="str">
            <v>043</v>
          </cell>
          <cell r="D2977" t="str">
            <v>Lincoln</v>
          </cell>
          <cell r="E2977" t="str">
            <v>County</v>
          </cell>
          <cell r="F2977" t="str">
            <v>WA</v>
          </cell>
          <cell r="G2977">
            <v>10570</v>
          </cell>
          <cell r="H2977">
            <v>1</v>
          </cell>
          <cell r="I2977">
            <v>1049.7121989176733</v>
          </cell>
          <cell r="J2977" t="str">
            <v>TONS</v>
          </cell>
        </row>
        <row r="2978">
          <cell r="A2978" t="str">
            <v>53045</v>
          </cell>
          <cell r="B2978" t="str">
            <v>53</v>
          </cell>
          <cell r="C2978" t="str">
            <v>045</v>
          </cell>
          <cell r="D2978" t="str">
            <v>Mason</v>
          </cell>
          <cell r="E2978" t="str">
            <v>County</v>
          </cell>
          <cell r="F2978" t="str">
            <v>WA</v>
          </cell>
          <cell r="G2978">
            <v>60699</v>
          </cell>
          <cell r="H2978">
            <v>0.63696271767244927</v>
          </cell>
          <cell r="I2978">
            <v>3839.6426439691581</v>
          </cell>
          <cell r="J2978" t="str">
            <v>TONS</v>
          </cell>
        </row>
        <row r="2979">
          <cell r="A2979" t="str">
            <v>53047</v>
          </cell>
          <cell r="B2979" t="str">
            <v>53</v>
          </cell>
          <cell r="C2979" t="str">
            <v>047</v>
          </cell>
          <cell r="D2979" t="str">
            <v>Okanogan</v>
          </cell>
          <cell r="E2979" t="str">
            <v>County</v>
          </cell>
          <cell r="F2979" t="str">
            <v>WA</v>
          </cell>
          <cell r="G2979">
            <v>41120</v>
          </cell>
          <cell r="H2979">
            <v>0.79987840466926075</v>
          </cell>
          <cell r="I2979">
            <v>3266.4223211543231</v>
          </cell>
          <cell r="J2979" t="str">
            <v>TONS</v>
          </cell>
        </row>
        <row r="2980">
          <cell r="A2980" t="str">
            <v>53049</v>
          </cell>
          <cell r="B2980" t="str">
            <v>53</v>
          </cell>
          <cell r="C2980" t="str">
            <v>049</v>
          </cell>
          <cell r="D2980" t="str">
            <v>Pacific</v>
          </cell>
          <cell r="E2980" t="str">
            <v>County</v>
          </cell>
          <cell r="F2980" t="str">
            <v>WA</v>
          </cell>
          <cell r="G2980">
            <v>20920</v>
          </cell>
          <cell r="H2980">
            <v>0.64770554493307841</v>
          </cell>
          <cell r="I2980">
            <v>1345.6575492274808</v>
          </cell>
          <cell r="J2980" t="str">
            <v>TONS</v>
          </cell>
        </row>
        <row r="2981">
          <cell r="A2981" t="str">
            <v>53051</v>
          </cell>
          <cell r="B2981" t="str">
            <v>53</v>
          </cell>
          <cell r="C2981" t="str">
            <v>051</v>
          </cell>
          <cell r="D2981" t="str">
            <v>Pend Oreille</v>
          </cell>
          <cell r="E2981" t="str">
            <v>County</v>
          </cell>
          <cell r="F2981" t="str">
            <v>WA</v>
          </cell>
          <cell r="G2981">
            <v>13001</v>
          </cell>
          <cell r="H2981">
            <v>0.83108991616029537</v>
          </cell>
          <cell r="I2981">
            <v>1073.0501711736481</v>
          </cell>
          <cell r="J2981" t="str">
            <v>TONS</v>
          </cell>
        </row>
        <row r="2982">
          <cell r="A2982" t="str">
            <v>53053</v>
          </cell>
          <cell r="B2982" t="str">
            <v>53</v>
          </cell>
          <cell r="C2982" t="str">
            <v>053</v>
          </cell>
          <cell r="D2982" t="str">
            <v>Pierce</v>
          </cell>
          <cell r="E2982" t="str">
            <v>County</v>
          </cell>
          <cell r="F2982" t="str">
            <v>WA</v>
          </cell>
          <cell r="G2982">
            <v>795225</v>
          </cell>
          <cell r="H2982">
            <v>6.5907133201295237E-2</v>
          </cell>
          <cell r="I2982">
            <v>0</v>
          </cell>
          <cell r="J2982" t="str">
            <v>TONS</v>
          </cell>
        </row>
        <row r="2983">
          <cell r="A2983" t="str">
            <v>53055</v>
          </cell>
          <cell r="B2983" t="str">
            <v>53</v>
          </cell>
          <cell r="C2983" t="str">
            <v>055</v>
          </cell>
          <cell r="D2983" t="str">
            <v>San Juan</v>
          </cell>
          <cell r="E2983" t="str">
            <v>County</v>
          </cell>
          <cell r="F2983" t="str">
            <v>WA</v>
          </cell>
          <cell r="G2983">
            <v>15769</v>
          </cell>
          <cell r="H2983">
            <v>1</v>
          </cell>
          <cell r="I2983">
            <v>1566.0275936360256</v>
          </cell>
          <cell r="J2983" t="str">
            <v>TONS</v>
          </cell>
        </row>
        <row r="2984">
          <cell r="A2984" t="str">
            <v>53057</v>
          </cell>
          <cell r="B2984" t="str">
            <v>53</v>
          </cell>
          <cell r="C2984" t="str">
            <v>057</v>
          </cell>
          <cell r="D2984" t="str">
            <v>Skagit</v>
          </cell>
          <cell r="E2984" t="str">
            <v>County</v>
          </cell>
          <cell r="F2984" t="str">
            <v>WA</v>
          </cell>
          <cell r="G2984">
            <v>116901</v>
          </cell>
          <cell r="H2984">
            <v>0.29021137543733588</v>
          </cell>
          <cell r="I2984">
            <v>3369.2087096008499</v>
          </cell>
          <cell r="J2984" t="str">
            <v>TONS</v>
          </cell>
        </row>
        <row r="2985">
          <cell r="A2985" t="str">
            <v>53059</v>
          </cell>
          <cell r="B2985" t="str">
            <v>53</v>
          </cell>
          <cell r="C2985" t="str">
            <v>059</v>
          </cell>
          <cell r="D2985" t="str">
            <v>Skamania</v>
          </cell>
          <cell r="E2985" t="str">
            <v>County</v>
          </cell>
          <cell r="F2985" t="str">
            <v>WA</v>
          </cell>
          <cell r="G2985">
            <v>11066</v>
          </cell>
          <cell r="H2985">
            <v>1</v>
          </cell>
          <cell r="I2985">
            <v>1098.9702169558157</v>
          </cell>
          <cell r="J2985" t="str">
            <v>TONS</v>
          </cell>
        </row>
        <row r="2986">
          <cell r="A2986" t="str">
            <v>53061</v>
          </cell>
          <cell r="B2986" t="str">
            <v>53</v>
          </cell>
          <cell r="C2986" t="str">
            <v>061</v>
          </cell>
          <cell r="D2986" t="str">
            <v>Snohomish</v>
          </cell>
          <cell r="E2986" t="str">
            <v>County</v>
          </cell>
          <cell r="F2986" t="str">
            <v>WA</v>
          </cell>
          <cell r="G2986">
            <v>713335</v>
          </cell>
          <cell r="H2986">
            <v>0.10819460702194621</v>
          </cell>
          <cell r="I2986">
            <v>0</v>
          </cell>
          <cell r="J2986" t="str">
            <v>TONS</v>
          </cell>
        </row>
        <row r="2987">
          <cell r="A2987" t="str">
            <v>53063</v>
          </cell>
          <cell r="B2987" t="str">
            <v>53</v>
          </cell>
          <cell r="C2987" t="str">
            <v>063</v>
          </cell>
          <cell r="D2987" t="str">
            <v>Spokane</v>
          </cell>
          <cell r="E2987" t="str">
            <v>County</v>
          </cell>
          <cell r="F2987" t="str">
            <v>WA</v>
          </cell>
          <cell r="G2987">
            <v>471221</v>
          </cell>
          <cell r="H2987">
            <v>0.13671716667975323</v>
          </cell>
          <cell r="I2987">
            <v>0</v>
          </cell>
          <cell r="J2987" t="str">
            <v>TONS</v>
          </cell>
        </row>
        <row r="2988">
          <cell r="A2988" t="str">
            <v>53065</v>
          </cell>
          <cell r="B2988" t="str">
            <v>53</v>
          </cell>
          <cell r="C2988" t="str">
            <v>065</v>
          </cell>
          <cell r="D2988" t="str">
            <v>Stevens</v>
          </cell>
          <cell r="E2988" t="str">
            <v>County</v>
          </cell>
          <cell r="F2988" t="str">
            <v>WA</v>
          </cell>
          <cell r="G2988">
            <v>43531</v>
          </cell>
          <cell r="H2988">
            <v>0.7920562357859916</v>
          </cell>
          <cell r="I2988">
            <v>3424.1274272925689</v>
          </cell>
          <cell r="J2988" t="str">
            <v>TONS</v>
          </cell>
        </row>
        <row r="2989">
          <cell r="A2989" t="str">
            <v>53067</v>
          </cell>
          <cell r="B2989" t="str">
            <v>53</v>
          </cell>
          <cell r="C2989" t="str">
            <v>067</v>
          </cell>
          <cell r="D2989" t="str">
            <v>Thurston</v>
          </cell>
          <cell r="E2989" t="str">
            <v>County</v>
          </cell>
          <cell r="F2989" t="str">
            <v>WA</v>
          </cell>
          <cell r="G2989">
            <v>252264</v>
          </cell>
          <cell r="H2989">
            <v>0.20988726096470364</v>
          </cell>
          <cell r="I2989">
            <v>5258.1941150514704</v>
          </cell>
          <cell r="J2989" t="str">
            <v>TONS</v>
          </cell>
        </row>
        <row r="2990">
          <cell r="A2990" t="str">
            <v>53069</v>
          </cell>
          <cell r="B2990" t="str">
            <v>53</v>
          </cell>
          <cell r="C2990" t="str">
            <v>069</v>
          </cell>
          <cell r="D2990" t="str">
            <v>Wahkiakum</v>
          </cell>
          <cell r="E2990" t="str">
            <v>County</v>
          </cell>
          <cell r="F2990" t="str">
            <v>WA</v>
          </cell>
          <cell r="G2990">
            <v>3978</v>
          </cell>
          <cell r="H2990">
            <v>1</v>
          </cell>
          <cell r="I2990">
            <v>395.0572495075217</v>
          </cell>
          <cell r="J2990" t="str">
            <v>TONS</v>
          </cell>
        </row>
        <row r="2991">
          <cell r="A2991" t="str">
            <v>53071</v>
          </cell>
          <cell r="B2991" t="str">
            <v>53</v>
          </cell>
          <cell r="C2991" t="str">
            <v>071</v>
          </cell>
          <cell r="D2991" t="str">
            <v>Walla Walla</v>
          </cell>
          <cell r="E2991" t="str">
            <v>County</v>
          </cell>
          <cell r="F2991" t="str">
            <v>WA</v>
          </cell>
          <cell r="G2991">
            <v>58781</v>
          </cell>
          <cell r="H2991">
            <v>0.17124581072115139</v>
          </cell>
          <cell r="I2991">
            <v>0</v>
          </cell>
          <cell r="J2991" t="str">
            <v>TONS</v>
          </cell>
        </row>
        <row r="2992">
          <cell r="A2992" t="str">
            <v>53073</v>
          </cell>
          <cell r="B2992" t="str">
            <v>53</v>
          </cell>
          <cell r="C2992" t="str">
            <v>073</v>
          </cell>
          <cell r="D2992" t="str">
            <v>Whatcom</v>
          </cell>
          <cell r="E2992" t="str">
            <v>County</v>
          </cell>
          <cell r="F2992" t="str">
            <v>WA</v>
          </cell>
          <cell r="G2992">
            <v>201140</v>
          </cell>
          <cell r="H2992">
            <v>0.25873520930695038</v>
          </cell>
          <cell r="I2992">
            <v>5168.3180942359086</v>
          </cell>
          <cell r="J2992" t="str">
            <v>TONS</v>
          </cell>
        </row>
        <row r="2993">
          <cell r="A2993" t="str">
            <v>53075</v>
          </cell>
          <cell r="B2993" t="str">
            <v>53</v>
          </cell>
          <cell r="C2993" t="str">
            <v>075</v>
          </cell>
          <cell r="D2993" t="str">
            <v>Whitman</v>
          </cell>
          <cell r="E2993" t="str">
            <v>County</v>
          </cell>
          <cell r="F2993" t="str">
            <v>WA</v>
          </cell>
          <cell r="G2993">
            <v>44776</v>
          </cell>
          <cell r="H2993">
            <v>0.27530373414329107</v>
          </cell>
          <cell r="I2993">
            <v>1224.2007829761737</v>
          </cell>
          <cell r="J2993" t="str">
            <v>TONS</v>
          </cell>
        </row>
        <row r="2994">
          <cell r="A2994" t="str">
            <v>53077</v>
          </cell>
          <cell r="B2994" t="str">
            <v>53</v>
          </cell>
          <cell r="C2994" t="str">
            <v>077</v>
          </cell>
          <cell r="D2994" t="str">
            <v>Yakima</v>
          </cell>
          <cell r="E2994" t="str">
            <v>County</v>
          </cell>
          <cell r="F2994" t="str">
            <v>WA</v>
          </cell>
          <cell r="G2994">
            <v>243231</v>
          </cell>
          <cell r="H2994">
            <v>0.23519206022258676</v>
          </cell>
          <cell r="I2994">
            <v>5681.1576207459248</v>
          </cell>
          <cell r="J2994" t="str">
            <v>TONS</v>
          </cell>
        </row>
        <row r="2995">
          <cell r="A2995" t="str">
            <v>54001</v>
          </cell>
          <cell r="B2995" t="str">
            <v>54</v>
          </cell>
          <cell r="C2995" t="str">
            <v>001</v>
          </cell>
          <cell r="D2995" t="str">
            <v>Barbour</v>
          </cell>
          <cell r="E2995" t="str">
            <v>County</v>
          </cell>
          <cell r="F2995" t="str">
            <v>WV</v>
          </cell>
          <cell r="G2995">
            <v>16589</v>
          </cell>
          <cell r="H2995">
            <v>0.83724154560250763</v>
          </cell>
          <cell r="I2995">
            <v>1379.3238155882273</v>
          </cell>
          <cell r="J2995" t="str">
            <v>TONS</v>
          </cell>
        </row>
        <row r="2996">
          <cell r="A2996" t="str">
            <v>54003</v>
          </cell>
          <cell r="B2996" t="str">
            <v>54</v>
          </cell>
          <cell r="C2996" t="str">
            <v>003</v>
          </cell>
          <cell r="D2996" t="str">
            <v>Berkeley</v>
          </cell>
          <cell r="E2996" t="str">
            <v>County</v>
          </cell>
          <cell r="F2996" t="str">
            <v>WV</v>
          </cell>
          <cell r="G2996">
            <v>104169</v>
          </cell>
          <cell r="H2996">
            <v>0.31625531588092426</v>
          </cell>
          <cell r="I2996">
            <v>3271.6857787269473</v>
          </cell>
          <cell r="J2996" t="str">
            <v>TONS</v>
          </cell>
        </row>
        <row r="2997">
          <cell r="A2997" t="str">
            <v>54005</v>
          </cell>
          <cell r="B2997" t="str">
            <v>54</v>
          </cell>
          <cell r="C2997" t="str">
            <v>005</v>
          </cell>
          <cell r="D2997" t="str">
            <v>Boone</v>
          </cell>
          <cell r="E2997" t="str">
            <v>County</v>
          </cell>
          <cell r="F2997" t="str">
            <v>WV</v>
          </cell>
          <cell r="G2997">
            <v>24629</v>
          </cell>
          <cell r="H2997">
            <v>0.81408096146818787</v>
          </cell>
          <cell r="I2997">
            <v>1991.1759307757191</v>
          </cell>
          <cell r="J2997" t="str">
            <v>TONS</v>
          </cell>
        </row>
        <row r="2998">
          <cell r="A2998" t="str">
            <v>54007</v>
          </cell>
          <cell r="B2998" t="str">
            <v>54</v>
          </cell>
          <cell r="C2998" t="str">
            <v>007</v>
          </cell>
          <cell r="D2998" t="str">
            <v>Braxton</v>
          </cell>
          <cell r="E2998" t="str">
            <v>County</v>
          </cell>
          <cell r="F2998" t="str">
            <v>WV</v>
          </cell>
          <cell r="G2998">
            <v>14523</v>
          </cell>
          <cell r="H2998">
            <v>1</v>
          </cell>
          <cell r="I2998">
            <v>1442.2866854192403</v>
          </cell>
          <cell r="J2998" t="str">
            <v>TONS</v>
          </cell>
        </row>
        <row r="2999">
          <cell r="A2999" t="str">
            <v>54009</v>
          </cell>
          <cell r="B2999" t="str">
            <v>54</v>
          </cell>
          <cell r="C2999" t="str">
            <v>009</v>
          </cell>
          <cell r="D2999" t="str">
            <v>Brooke</v>
          </cell>
          <cell r="E2999" t="str">
            <v>County</v>
          </cell>
          <cell r="F2999" t="str">
            <v>WV</v>
          </cell>
          <cell r="G2999">
            <v>24069</v>
          </cell>
          <cell r="H2999">
            <v>0.42128879471519382</v>
          </cell>
          <cell r="I2999">
            <v>1007.0086752152513</v>
          </cell>
          <cell r="J2999" t="str">
            <v>TONS</v>
          </cell>
        </row>
        <row r="3000">
          <cell r="A3000" t="str">
            <v>54011</v>
          </cell>
          <cell r="B3000" t="str">
            <v>54</v>
          </cell>
          <cell r="C3000" t="str">
            <v>011</v>
          </cell>
          <cell r="D3000" t="str">
            <v>Cabell</v>
          </cell>
          <cell r="E3000" t="str">
            <v>County</v>
          </cell>
          <cell r="F3000" t="str">
            <v>WV</v>
          </cell>
          <cell r="G3000">
            <v>96319</v>
          </cell>
          <cell r="H3000">
            <v>0.21558570998453058</v>
          </cell>
          <cell r="I3000">
            <v>2062.182952746025</v>
          </cell>
          <cell r="J3000" t="str">
            <v>TONS</v>
          </cell>
        </row>
        <row r="3001">
          <cell r="A3001" t="str">
            <v>54013</v>
          </cell>
          <cell r="B3001" t="str">
            <v>54</v>
          </cell>
          <cell r="C3001" t="str">
            <v>013</v>
          </cell>
          <cell r="D3001" t="str">
            <v>Calhoun</v>
          </cell>
          <cell r="E3001" t="str">
            <v>County</v>
          </cell>
          <cell r="F3001" t="str">
            <v>WV</v>
          </cell>
          <cell r="G3001">
            <v>7627</v>
          </cell>
          <cell r="H3001">
            <v>1</v>
          </cell>
          <cell r="I3001">
            <v>757.44133785667873</v>
          </cell>
          <cell r="J3001" t="str">
            <v>TONS</v>
          </cell>
        </row>
        <row r="3002">
          <cell r="A3002" t="str">
            <v>54015</v>
          </cell>
          <cell r="B3002" t="str">
            <v>54</v>
          </cell>
          <cell r="C3002" t="str">
            <v>015</v>
          </cell>
          <cell r="D3002" t="str">
            <v>Clay</v>
          </cell>
          <cell r="E3002" t="str">
            <v>County</v>
          </cell>
          <cell r="F3002" t="str">
            <v>WV</v>
          </cell>
          <cell r="G3002">
            <v>9386</v>
          </cell>
          <cell r="H3002">
            <v>1</v>
          </cell>
          <cell r="I3002">
            <v>932.1285429556558</v>
          </cell>
          <cell r="J3002" t="str">
            <v>TONS</v>
          </cell>
        </row>
        <row r="3003">
          <cell r="A3003" t="str">
            <v>54017</v>
          </cell>
          <cell r="B3003" t="str">
            <v>54</v>
          </cell>
          <cell r="C3003" t="str">
            <v>017</v>
          </cell>
          <cell r="D3003" t="str">
            <v>Doddridge</v>
          </cell>
          <cell r="E3003" t="str">
            <v>County</v>
          </cell>
          <cell r="F3003" t="str">
            <v>WV</v>
          </cell>
          <cell r="G3003">
            <v>8202</v>
          </cell>
          <cell r="H3003">
            <v>1</v>
          </cell>
          <cell r="I3003">
            <v>814.54488699363822</v>
          </cell>
          <cell r="J3003" t="str">
            <v>TONS</v>
          </cell>
        </row>
        <row r="3004">
          <cell r="A3004" t="str">
            <v>54019</v>
          </cell>
          <cell r="B3004" t="str">
            <v>54</v>
          </cell>
          <cell r="C3004" t="str">
            <v>019</v>
          </cell>
          <cell r="D3004" t="str">
            <v>Fayette</v>
          </cell>
          <cell r="E3004" t="str">
            <v>County</v>
          </cell>
          <cell r="F3004" t="str">
            <v>WV</v>
          </cell>
          <cell r="G3004">
            <v>46039</v>
          </cell>
          <cell r="H3004">
            <v>0.57872673168400701</v>
          </cell>
          <cell r="I3004">
            <v>2646.0295012263468</v>
          </cell>
          <cell r="J3004" t="str">
            <v>TONS</v>
          </cell>
        </row>
        <row r="3005">
          <cell r="A3005" t="str">
            <v>54021</v>
          </cell>
          <cell r="B3005" t="str">
            <v>54</v>
          </cell>
          <cell r="C3005" t="str">
            <v>021</v>
          </cell>
          <cell r="D3005" t="str">
            <v>Gilmer</v>
          </cell>
          <cell r="E3005" t="str">
            <v>County</v>
          </cell>
          <cell r="F3005" t="str">
            <v>WV</v>
          </cell>
          <cell r="G3005">
            <v>8693</v>
          </cell>
          <cell r="H3005">
            <v>0.60715518233061083</v>
          </cell>
          <cell r="I3005">
            <v>524.1609258171693</v>
          </cell>
          <cell r="J3005" t="str">
            <v>TONS</v>
          </cell>
        </row>
        <row r="3006">
          <cell r="A3006" t="str">
            <v>54023</v>
          </cell>
          <cell r="B3006" t="str">
            <v>54</v>
          </cell>
          <cell r="C3006" t="str">
            <v>023</v>
          </cell>
          <cell r="D3006" t="str">
            <v>Grant</v>
          </cell>
          <cell r="E3006" t="str">
            <v>County</v>
          </cell>
          <cell r="F3006" t="str">
            <v>WV</v>
          </cell>
          <cell r="G3006">
            <v>11937</v>
          </cell>
          <cell r="H3006">
            <v>0.78679735276870233</v>
          </cell>
          <cell r="I3006">
            <v>932.72440607708472</v>
          </cell>
          <cell r="J3006" t="str">
            <v>TONS</v>
          </cell>
        </row>
        <row r="3007">
          <cell r="A3007" t="str">
            <v>54025</v>
          </cell>
          <cell r="B3007" t="str">
            <v>54</v>
          </cell>
          <cell r="C3007" t="str">
            <v>025</v>
          </cell>
          <cell r="D3007" t="str">
            <v>Greenbrier</v>
          </cell>
          <cell r="E3007" t="str">
            <v>County</v>
          </cell>
          <cell r="F3007" t="str">
            <v>WV</v>
          </cell>
          <cell r="G3007">
            <v>35480</v>
          </cell>
          <cell r="H3007">
            <v>0.6973506200676437</v>
          </cell>
          <cell r="I3007">
            <v>2457.1408917333083</v>
          </cell>
          <cell r="J3007" t="str">
            <v>TONS</v>
          </cell>
        </row>
        <row r="3008">
          <cell r="A3008" t="str">
            <v>54027</v>
          </cell>
          <cell r="B3008" t="str">
            <v>54</v>
          </cell>
          <cell r="C3008" t="str">
            <v>027</v>
          </cell>
          <cell r="D3008" t="str">
            <v>Hampshire</v>
          </cell>
          <cell r="E3008" t="str">
            <v>County</v>
          </cell>
          <cell r="F3008" t="str">
            <v>WV</v>
          </cell>
          <cell r="G3008">
            <v>23964</v>
          </cell>
          <cell r="H3008">
            <v>1</v>
          </cell>
          <cell r="I3008">
            <v>2379.8773069879967</v>
          </cell>
          <cell r="J3008" t="str">
            <v>TONS</v>
          </cell>
        </row>
        <row r="3009">
          <cell r="A3009" t="str">
            <v>54029</v>
          </cell>
          <cell r="B3009" t="str">
            <v>54</v>
          </cell>
          <cell r="C3009" t="str">
            <v>029</v>
          </cell>
          <cell r="D3009" t="str">
            <v>Hancock</v>
          </cell>
          <cell r="E3009" t="str">
            <v>County</v>
          </cell>
          <cell r="F3009" t="str">
            <v>WV</v>
          </cell>
          <cell r="G3009">
            <v>30676</v>
          </cell>
          <cell r="H3009">
            <v>0.30310340331203545</v>
          </cell>
          <cell r="I3009">
            <v>923.38921717469475</v>
          </cell>
          <cell r="J3009" t="str">
            <v>TONS</v>
          </cell>
        </row>
        <row r="3010">
          <cell r="A3010" t="str">
            <v>54031</v>
          </cell>
          <cell r="B3010" t="str">
            <v>54</v>
          </cell>
          <cell r="C3010" t="str">
            <v>031</v>
          </cell>
          <cell r="D3010" t="str">
            <v>Hardy</v>
          </cell>
          <cell r="E3010" t="str">
            <v>County</v>
          </cell>
          <cell r="F3010" t="str">
            <v>WV</v>
          </cell>
          <cell r="G3010">
            <v>14025</v>
          </cell>
          <cell r="H3010">
            <v>0.805204991087344</v>
          </cell>
          <cell r="I3010">
            <v>1121.5137050498849</v>
          </cell>
          <cell r="J3010" t="str">
            <v>TONS</v>
          </cell>
        </row>
        <row r="3011">
          <cell r="A3011" t="str">
            <v>54033</v>
          </cell>
          <cell r="B3011" t="str">
            <v>54</v>
          </cell>
          <cell r="C3011" t="str">
            <v>033</v>
          </cell>
          <cell r="D3011" t="str">
            <v>Harrison</v>
          </cell>
          <cell r="E3011" t="str">
            <v>County</v>
          </cell>
          <cell r="F3011" t="str">
            <v>WV</v>
          </cell>
          <cell r="G3011">
            <v>69099</v>
          </cell>
          <cell r="H3011">
            <v>0.37049740227789113</v>
          </cell>
          <cell r="I3011">
            <v>2542.4486286179144</v>
          </cell>
          <cell r="J3011" t="str">
            <v>TONS</v>
          </cell>
        </row>
        <row r="3012">
          <cell r="A3012" t="str">
            <v>54035</v>
          </cell>
          <cell r="B3012" t="str">
            <v>54</v>
          </cell>
          <cell r="C3012" t="str">
            <v>035</v>
          </cell>
          <cell r="D3012" t="str">
            <v>Jackson</v>
          </cell>
          <cell r="E3012" t="str">
            <v>County</v>
          </cell>
          <cell r="F3012" t="str">
            <v>WV</v>
          </cell>
          <cell r="G3012">
            <v>29211</v>
          </cell>
          <cell r="H3012">
            <v>0.7143884153229948</v>
          </cell>
          <cell r="I3012">
            <v>2072.4119363305585</v>
          </cell>
          <cell r="J3012" t="str">
            <v>TONS</v>
          </cell>
        </row>
        <row r="3013">
          <cell r="A3013" t="str">
            <v>54037</v>
          </cell>
          <cell r="B3013" t="str">
            <v>54</v>
          </cell>
          <cell r="C3013" t="str">
            <v>037</v>
          </cell>
          <cell r="D3013" t="str">
            <v>Jefferson</v>
          </cell>
          <cell r="E3013" t="str">
            <v>County</v>
          </cell>
          <cell r="F3013" t="str">
            <v>WV</v>
          </cell>
          <cell r="G3013">
            <v>53498</v>
          </cell>
          <cell r="H3013">
            <v>0.4837377098209279</v>
          </cell>
          <cell r="I3013">
            <v>2570.0569532441309</v>
          </cell>
          <cell r="J3013" t="str">
            <v>TONS</v>
          </cell>
        </row>
        <row r="3014">
          <cell r="A3014" t="str">
            <v>54039</v>
          </cell>
          <cell r="B3014" t="str">
            <v>54</v>
          </cell>
          <cell r="C3014" t="str">
            <v>039</v>
          </cell>
          <cell r="D3014" t="str">
            <v>Kanawha</v>
          </cell>
          <cell r="E3014" t="str">
            <v>County</v>
          </cell>
          <cell r="F3014" t="str">
            <v>WV</v>
          </cell>
          <cell r="G3014">
            <v>193063</v>
          </cell>
          <cell r="H3014">
            <v>0.25188151018061461</v>
          </cell>
          <cell r="I3014">
            <v>4829.3712886629637</v>
          </cell>
          <cell r="J3014" t="str">
            <v>TONS</v>
          </cell>
        </row>
        <row r="3015">
          <cell r="A3015" t="str">
            <v>54041</v>
          </cell>
          <cell r="B3015" t="str">
            <v>54</v>
          </cell>
          <cell r="C3015" t="str">
            <v>041</v>
          </cell>
          <cell r="D3015" t="str">
            <v>Lewis</v>
          </cell>
          <cell r="E3015" t="str">
            <v>County</v>
          </cell>
          <cell r="F3015" t="str">
            <v>WV</v>
          </cell>
          <cell r="G3015">
            <v>16372</v>
          </cell>
          <cell r="H3015">
            <v>0.689897385780601</v>
          </cell>
          <cell r="I3015">
            <v>1121.7123260903613</v>
          </cell>
          <cell r="J3015" t="str">
            <v>TONS</v>
          </cell>
        </row>
        <row r="3016">
          <cell r="A3016" t="str">
            <v>54043</v>
          </cell>
          <cell r="B3016" t="str">
            <v>54</v>
          </cell>
          <cell r="C3016" t="str">
            <v>043</v>
          </cell>
          <cell r="D3016" t="str">
            <v>Lincoln</v>
          </cell>
          <cell r="E3016" t="str">
            <v>County</v>
          </cell>
          <cell r="F3016" t="str">
            <v>WV</v>
          </cell>
          <cell r="G3016">
            <v>21720</v>
          </cell>
          <cell r="H3016">
            <v>1</v>
          </cell>
          <cell r="I3016">
            <v>2157.0244995734965</v>
          </cell>
          <cell r="J3016" t="str">
            <v>TONS</v>
          </cell>
        </row>
        <row r="3017">
          <cell r="A3017" t="str">
            <v>54045</v>
          </cell>
          <cell r="B3017" t="str">
            <v>54</v>
          </cell>
          <cell r="C3017" t="str">
            <v>045</v>
          </cell>
          <cell r="D3017" t="str">
            <v>Logan</v>
          </cell>
          <cell r="E3017" t="str">
            <v>County</v>
          </cell>
          <cell r="F3017" t="str">
            <v>WV</v>
          </cell>
          <cell r="G3017">
            <v>36743</v>
          </cell>
          <cell r="H3017">
            <v>0.70750891326239007</v>
          </cell>
          <cell r="I3017">
            <v>2581.6762841119994</v>
          </cell>
          <cell r="J3017" t="str">
            <v>TONS</v>
          </cell>
        </row>
        <row r="3018">
          <cell r="A3018" t="str">
            <v>54047</v>
          </cell>
          <cell r="B3018" t="str">
            <v>54</v>
          </cell>
          <cell r="C3018" t="str">
            <v>047</v>
          </cell>
          <cell r="D3018" t="str">
            <v>McDowell</v>
          </cell>
          <cell r="E3018" t="str">
            <v>County</v>
          </cell>
          <cell r="F3018" t="str">
            <v>WV</v>
          </cell>
          <cell r="G3018">
            <v>22113</v>
          </cell>
          <cell r="H3018">
            <v>0.85990141545697096</v>
          </cell>
          <cell r="I3018">
            <v>1888.3895423291917</v>
          </cell>
          <cell r="J3018" t="str">
            <v>TONS</v>
          </cell>
        </row>
        <row r="3019">
          <cell r="A3019" t="str">
            <v>54049</v>
          </cell>
          <cell r="B3019" t="str">
            <v>54</v>
          </cell>
          <cell r="C3019" t="str">
            <v>049</v>
          </cell>
          <cell r="D3019" t="str">
            <v>Marion</v>
          </cell>
          <cell r="E3019" t="str">
            <v>County</v>
          </cell>
          <cell r="F3019" t="str">
            <v>WV</v>
          </cell>
          <cell r="G3019">
            <v>56418</v>
          </cell>
          <cell r="H3019">
            <v>0.41483214576908078</v>
          </cell>
          <cell r="I3019">
            <v>2324.2634156546101</v>
          </cell>
          <cell r="J3019" t="str">
            <v>TONS</v>
          </cell>
        </row>
        <row r="3020">
          <cell r="A3020" t="str">
            <v>54051</v>
          </cell>
          <cell r="B3020" t="str">
            <v>54</v>
          </cell>
          <cell r="C3020" t="str">
            <v>051</v>
          </cell>
          <cell r="D3020" t="str">
            <v>Marshall</v>
          </cell>
          <cell r="E3020" t="str">
            <v>County</v>
          </cell>
          <cell r="F3020" t="str">
            <v>WV</v>
          </cell>
          <cell r="G3020">
            <v>33107</v>
          </cell>
          <cell r="H3020">
            <v>0.48992660162503399</v>
          </cell>
          <cell r="I3020">
            <v>1610.816638263449</v>
          </cell>
          <cell r="J3020" t="str">
            <v>TONS</v>
          </cell>
        </row>
        <row r="3021">
          <cell r="A3021" t="str">
            <v>54053</v>
          </cell>
          <cell r="B3021" t="str">
            <v>54</v>
          </cell>
          <cell r="C3021" t="str">
            <v>053</v>
          </cell>
          <cell r="D3021" t="str">
            <v>Mason</v>
          </cell>
          <cell r="E3021" t="str">
            <v>County</v>
          </cell>
          <cell r="F3021" t="str">
            <v>WV</v>
          </cell>
          <cell r="G3021">
            <v>27324</v>
          </cell>
          <cell r="H3021">
            <v>0.65008783487044353</v>
          </cell>
          <cell r="I3021">
            <v>1764.052770990977</v>
          </cell>
          <cell r="J3021" t="str">
            <v>TONS</v>
          </cell>
        </row>
        <row r="3022">
          <cell r="A3022" t="str">
            <v>54055</v>
          </cell>
          <cell r="B3022" t="str">
            <v>54</v>
          </cell>
          <cell r="C3022" t="str">
            <v>055</v>
          </cell>
          <cell r="D3022" t="str">
            <v>Mercer</v>
          </cell>
          <cell r="E3022" t="str">
            <v>County</v>
          </cell>
          <cell r="F3022" t="str">
            <v>WV</v>
          </cell>
          <cell r="G3022">
            <v>62264</v>
          </cell>
          <cell r="H3022">
            <v>0.40731401773095205</v>
          </cell>
          <cell r="I3022">
            <v>2518.6141037607485</v>
          </cell>
          <cell r="J3022" t="str">
            <v>TONS</v>
          </cell>
        </row>
        <row r="3023">
          <cell r="A3023" t="str">
            <v>54057</v>
          </cell>
          <cell r="B3023" t="str">
            <v>54</v>
          </cell>
          <cell r="C3023" t="str">
            <v>057</v>
          </cell>
          <cell r="D3023" t="str">
            <v>Mineral</v>
          </cell>
          <cell r="E3023" t="str">
            <v>County</v>
          </cell>
          <cell r="F3023" t="str">
            <v>WV</v>
          </cell>
          <cell r="G3023">
            <v>28212</v>
          </cell>
          <cell r="H3023">
            <v>0.64593080958457394</v>
          </cell>
          <cell r="I3023">
            <v>1809.735610300545</v>
          </cell>
          <cell r="J3023" t="str">
            <v>TONS</v>
          </cell>
        </row>
        <row r="3024">
          <cell r="A3024" t="str">
            <v>54059</v>
          </cell>
          <cell r="B3024" t="str">
            <v>54</v>
          </cell>
          <cell r="C3024" t="str">
            <v>059</v>
          </cell>
          <cell r="D3024" t="str">
            <v>Mingo</v>
          </cell>
          <cell r="E3024" t="str">
            <v>County</v>
          </cell>
          <cell r="F3024" t="str">
            <v>WV</v>
          </cell>
          <cell r="G3024">
            <v>26839</v>
          </cell>
          <cell r="H3024">
            <v>0.89738812921494837</v>
          </cell>
          <cell r="I3024">
            <v>2391.8938799368175</v>
          </cell>
          <cell r="J3024" t="str">
            <v>TONS</v>
          </cell>
        </row>
        <row r="3025">
          <cell r="A3025" t="str">
            <v>54061</v>
          </cell>
          <cell r="B3025" t="str">
            <v>54</v>
          </cell>
          <cell r="C3025" t="str">
            <v>061</v>
          </cell>
          <cell r="D3025" t="str">
            <v>Monongalia</v>
          </cell>
          <cell r="E3025" t="str">
            <v>County</v>
          </cell>
          <cell r="F3025" t="str">
            <v>WV</v>
          </cell>
          <cell r="G3025">
            <v>96189</v>
          </cell>
          <cell r="H3025">
            <v>0.26862738982627954</v>
          </cell>
          <cell r="I3025">
            <v>2566.0845324346037</v>
          </cell>
          <cell r="J3025" t="str">
            <v>TONS</v>
          </cell>
        </row>
        <row r="3026">
          <cell r="A3026" t="str">
            <v>54063</v>
          </cell>
          <cell r="B3026" t="str">
            <v>54</v>
          </cell>
          <cell r="C3026" t="str">
            <v>063</v>
          </cell>
          <cell r="D3026" t="str">
            <v>Monroe</v>
          </cell>
          <cell r="E3026" t="str">
            <v>County</v>
          </cell>
          <cell r="F3026" t="str">
            <v>WV</v>
          </cell>
          <cell r="G3026">
            <v>13502</v>
          </cell>
          <cell r="H3026">
            <v>0.88520219226781216</v>
          </cell>
          <cell r="I3026">
            <v>1186.9593378868524</v>
          </cell>
          <cell r="J3026" t="str">
            <v>TONS</v>
          </cell>
        </row>
        <row r="3027">
          <cell r="A3027" t="str">
            <v>54065</v>
          </cell>
          <cell r="B3027" t="str">
            <v>54</v>
          </cell>
          <cell r="C3027" t="str">
            <v>065</v>
          </cell>
          <cell r="D3027" t="str">
            <v>Morgan</v>
          </cell>
          <cell r="E3027" t="str">
            <v>County</v>
          </cell>
          <cell r="F3027" t="str">
            <v>WV</v>
          </cell>
          <cell r="G3027">
            <v>17541</v>
          </cell>
          <cell r="H3027">
            <v>1</v>
          </cell>
          <cell r="I3027">
            <v>1742.0058354980988</v>
          </cell>
          <cell r="J3027" t="str">
            <v>TONS</v>
          </cell>
        </row>
        <row r="3028">
          <cell r="A3028" t="str">
            <v>54067</v>
          </cell>
          <cell r="B3028" t="str">
            <v>54</v>
          </cell>
          <cell r="C3028" t="str">
            <v>067</v>
          </cell>
          <cell r="D3028" t="str">
            <v>Nicholas</v>
          </cell>
          <cell r="E3028" t="str">
            <v>County</v>
          </cell>
          <cell r="F3028" t="str">
            <v>WV</v>
          </cell>
          <cell r="G3028">
            <v>26233</v>
          </cell>
          <cell r="H3028">
            <v>0.87157397171501538</v>
          </cell>
          <cell r="I3028">
            <v>2270.6357347259873</v>
          </cell>
          <cell r="J3028" t="str">
            <v>TONS</v>
          </cell>
        </row>
        <row r="3029">
          <cell r="A3029" t="str">
            <v>54069</v>
          </cell>
          <cell r="B3029" t="str">
            <v>54</v>
          </cell>
          <cell r="C3029" t="str">
            <v>069</v>
          </cell>
          <cell r="D3029" t="str">
            <v>Ohio</v>
          </cell>
          <cell r="E3029" t="str">
            <v>County</v>
          </cell>
          <cell r="F3029" t="str">
            <v>WV</v>
          </cell>
          <cell r="G3029">
            <v>44443</v>
          </cell>
          <cell r="H3029">
            <v>0.23092500506266453</v>
          </cell>
          <cell r="I3029">
            <v>1019.2238692045487</v>
          </cell>
          <cell r="J3029" t="str">
            <v>TONS</v>
          </cell>
        </row>
        <row r="3030">
          <cell r="A3030" t="str">
            <v>54071</v>
          </cell>
          <cell r="B3030" t="str">
            <v>54</v>
          </cell>
          <cell r="C3030" t="str">
            <v>071</v>
          </cell>
          <cell r="D3030" t="str">
            <v>Pendleton</v>
          </cell>
          <cell r="E3030" t="str">
            <v>County</v>
          </cell>
          <cell r="F3030" t="str">
            <v>WV</v>
          </cell>
          <cell r="G3030">
            <v>7695</v>
          </cell>
          <cell r="H3030">
            <v>1</v>
          </cell>
          <cell r="I3030">
            <v>764.19445323287573</v>
          </cell>
          <cell r="J3030" t="str">
            <v>TONS</v>
          </cell>
        </row>
        <row r="3031">
          <cell r="A3031" t="str">
            <v>54073</v>
          </cell>
          <cell r="B3031" t="str">
            <v>54</v>
          </cell>
          <cell r="C3031" t="str">
            <v>073</v>
          </cell>
          <cell r="D3031" t="str">
            <v>Pleasants</v>
          </cell>
          <cell r="E3031" t="str">
            <v>County</v>
          </cell>
          <cell r="F3031" t="str">
            <v>WV</v>
          </cell>
          <cell r="G3031">
            <v>7605</v>
          </cell>
          <cell r="H3031">
            <v>0.54464168310322159</v>
          </cell>
          <cell r="I3031">
            <v>411.34417482658495</v>
          </cell>
          <cell r="J3031" t="str">
            <v>TONS</v>
          </cell>
        </row>
        <row r="3032">
          <cell r="A3032" t="str">
            <v>54075</v>
          </cell>
          <cell r="B3032" t="str">
            <v>54</v>
          </cell>
          <cell r="C3032" t="str">
            <v>075</v>
          </cell>
          <cell r="D3032" t="str">
            <v>Pocahontas</v>
          </cell>
          <cell r="E3032" t="str">
            <v>County</v>
          </cell>
          <cell r="F3032" t="str">
            <v>WV</v>
          </cell>
          <cell r="G3032">
            <v>8719</v>
          </cell>
          <cell r="H3032">
            <v>1</v>
          </cell>
          <cell r="I3032">
            <v>865.8884259567825</v>
          </cell>
          <cell r="J3032" t="str">
            <v>TONS</v>
          </cell>
        </row>
        <row r="3033">
          <cell r="A3033" t="str">
            <v>54077</v>
          </cell>
          <cell r="B3033" t="str">
            <v>54</v>
          </cell>
          <cell r="C3033" t="str">
            <v>077</v>
          </cell>
          <cell r="D3033" t="str">
            <v>Preston</v>
          </cell>
          <cell r="E3033" t="str">
            <v>County</v>
          </cell>
          <cell r="F3033" t="str">
            <v>WV</v>
          </cell>
          <cell r="G3033">
            <v>33520</v>
          </cell>
          <cell r="H3033">
            <v>0.9045047732696897</v>
          </cell>
          <cell r="I3033">
            <v>3010.9956631016971</v>
          </cell>
          <cell r="J3033" t="str">
            <v>TONS</v>
          </cell>
        </row>
        <row r="3034">
          <cell r="A3034" t="str">
            <v>54079</v>
          </cell>
          <cell r="B3034" t="str">
            <v>54</v>
          </cell>
          <cell r="C3034" t="str">
            <v>079</v>
          </cell>
          <cell r="D3034" t="str">
            <v>Putnam</v>
          </cell>
          <cell r="E3034" t="str">
            <v>County</v>
          </cell>
          <cell r="F3034" t="str">
            <v>WV</v>
          </cell>
          <cell r="G3034">
            <v>55486</v>
          </cell>
          <cell r="H3034">
            <v>0.35783801319251701</v>
          </cell>
          <cell r="I3034">
            <v>1971.8103793292717</v>
          </cell>
          <cell r="J3034" t="str">
            <v>TONS</v>
          </cell>
        </row>
        <row r="3035">
          <cell r="A3035" t="str">
            <v>54081</v>
          </cell>
          <cell r="B3035" t="str">
            <v>54</v>
          </cell>
          <cell r="C3035" t="str">
            <v>081</v>
          </cell>
          <cell r="D3035" t="str">
            <v>Raleigh</v>
          </cell>
          <cell r="E3035" t="str">
            <v>County</v>
          </cell>
          <cell r="F3035" t="str">
            <v>WV</v>
          </cell>
          <cell r="G3035">
            <v>78859</v>
          </cell>
          <cell r="H3035">
            <v>0.39258676878986548</v>
          </cell>
          <cell r="I3035">
            <v>3074.554396054139</v>
          </cell>
          <cell r="J3035" t="str">
            <v>TONS</v>
          </cell>
        </row>
        <row r="3036">
          <cell r="A3036" t="str">
            <v>54083</v>
          </cell>
          <cell r="B3036" t="str">
            <v>54</v>
          </cell>
          <cell r="C3036" t="str">
            <v>083</v>
          </cell>
          <cell r="D3036" t="str">
            <v>Randolph</v>
          </cell>
          <cell r="E3036" t="str">
            <v>County</v>
          </cell>
          <cell r="F3036" t="str">
            <v>WV</v>
          </cell>
          <cell r="G3036">
            <v>29405</v>
          </cell>
          <cell r="H3036">
            <v>0.6238394830811087</v>
          </cell>
          <cell r="I3036">
            <v>1821.752183249366</v>
          </cell>
          <cell r="J3036" t="str">
            <v>TONS</v>
          </cell>
        </row>
        <row r="3037">
          <cell r="A3037" t="str">
            <v>54085</v>
          </cell>
          <cell r="B3037" t="str">
            <v>54</v>
          </cell>
          <cell r="C3037" t="str">
            <v>085</v>
          </cell>
          <cell r="D3037" t="str">
            <v>Ritchie</v>
          </cell>
          <cell r="E3037" t="str">
            <v>County</v>
          </cell>
          <cell r="F3037" t="str">
            <v>WV</v>
          </cell>
          <cell r="G3037">
            <v>10449</v>
          </cell>
          <cell r="H3037">
            <v>1</v>
          </cell>
          <cell r="I3037">
            <v>1037.695625968852</v>
          </cell>
          <cell r="J3037" t="str">
            <v>TONS</v>
          </cell>
        </row>
        <row r="3038">
          <cell r="A3038" t="str">
            <v>54087</v>
          </cell>
          <cell r="B3038" t="str">
            <v>54</v>
          </cell>
          <cell r="C3038" t="str">
            <v>087</v>
          </cell>
          <cell r="D3038" t="str">
            <v>Roane</v>
          </cell>
          <cell r="E3038" t="str">
            <v>County</v>
          </cell>
          <cell r="F3038" t="str">
            <v>WV</v>
          </cell>
          <cell r="G3038">
            <v>14926</v>
          </cell>
          <cell r="H3038">
            <v>0.79994640225110547</v>
          </cell>
          <cell r="I3038">
            <v>1185.7676116439941</v>
          </cell>
          <cell r="J3038" t="str">
            <v>TONS</v>
          </cell>
        </row>
        <row r="3039">
          <cell r="A3039" t="str">
            <v>54089</v>
          </cell>
          <cell r="B3039" t="str">
            <v>54</v>
          </cell>
          <cell r="C3039" t="str">
            <v>089</v>
          </cell>
          <cell r="D3039" t="str">
            <v>Summers</v>
          </cell>
          <cell r="E3039" t="str">
            <v>County</v>
          </cell>
          <cell r="F3039" t="str">
            <v>WV</v>
          </cell>
          <cell r="G3039">
            <v>13927</v>
          </cell>
          <cell r="H3039">
            <v>0.72126086019961222</v>
          </cell>
          <cell r="I3039">
            <v>997.57417579262324</v>
          </cell>
          <cell r="J3039" t="str">
            <v>TONS</v>
          </cell>
        </row>
        <row r="3040">
          <cell r="A3040" t="str">
            <v>54091</v>
          </cell>
          <cell r="B3040" t="str">
            <v>54</v>
          </cell>
          <cell r="C3040" t="str">
            <v>091</v>
          </cell>
          <cell r="D3040" t="str">
            <v>Taylor</v>
          </cell>
          <cell r="E3040" t="str">
            <v>County</v>
          </cell>
          <cell r="F3040" t="str">
            <v>WV</v>
          </cell>
          <cell r="G3040">
            <v>16895</v>
          </cell>
          <cell r="H3040">
            <v>0.59704054453980471</v>
          </cell>
          <cell r="I3040">
            <v>1001.745217642627</v>
          </cell>
          <cell r="J3040" t="str">
            <v>TONS</v>
          </cell>
        </row>
        <row r="3041">
          <cell r="A3041" t="str">
            <v>54093</v>
          </cell>
          <cell r="B3041" t="str">
            <v>54</v>
          </cell>
          <cell r="C3041" t="str">
            <v>093</v>
          </cell>
          <cell r="D3041" t="str">
            <v>Tucker</v>
          </cell>
          <cell r="E3041" t="str">
            <v>County</v>
          </cell>
          <cell r="F3041" t="str">
            <v>WV</v>
          </cell>
          <cell r="G3041">
            <v>7141</v>
          </cell>
          <cell r="H3041">
            <v>1</v>
          </cell>
          <cell r="I3041">
            <v>709.17642502091815</v>
          </cell>
          <cell r="J3041" t="str">
            <v>TONS</v>
          </cell>
        </row>
        <row r="3042">
          <cell r="A3042" t="str">
            <v>54095</v>
          </cell>
          <cell r="B3042" t="str">
            <v>54</v>
          </cell>
          <cell r="C3042" t="str">
            <v>095</v>
          </cell>
          <cell r="D3042" t="str">
            <v>Tyler</v>
          </cell>
          <cell r="E3042" t="str">
            <v>County</v>
          </cell>
          <cell r="F3042" t="str">
            <v>WV</v>
          </cell>
          <cell r="G3042">
            <v>9208</v>
          </cell>
          <cell r="H3042">
            <v>0.91051259774109472</v>
          </cell>
          <cell r="I3042">
            <v>832.6194016769889</v>
          </cell>
          <cell r="J3042" t="str">
            <v>TONS</v>
          </cell>
        </row>
        <row r="3043">
          <cell r="A3043" t="str">
            <v>54097</v>
          </cell>
          <cell r="B3043" t="str">
            <v>54</v>
          </cell>
          <cell r="C3043" t="str">
            <v>097</v>
          </cell>
          <cell r="D3043" t="str">
            <v>Upshur</v>
          </cell>
          <cell r="E3043" t="str">
            <v>County</v>
          </cell>
          <cell r="F3043" t="str">
            <v>WV</v>
          </cell>
          <cell r="G3043">
            <v>24254</v>
          </cell>
          <cell r="H3043">
            <v>0.64001814133751134</v>
          </cell>
          <cell r="I3043">
            <v>1541.5972056574308</v>
          </cell>
          <cell r="J3043" t="str">
            <v>TONS</v>
          </cell>
        </row>
        <row r="3044">
          <cell r="A3044" t="str">
            <v>54099</v>
          </cell>
          <cell r="B3044" t="str">
            <v>54</v>
          </cell>
          <cell r="C3044" t="str">
            <v>099</v>
          </cell>
          <cell r="D3044" t="str">
            <v>Wayne</v>
          </cell>
          <cell r="E3044" t="str">
            <v>County</v>
          </cell>
          <cell r="F3044" t="str">
            <v>WV</v>
          </cell>
          <cell r="G3044">
            <v>42481</v>
          </cell>
          <cell r="H3044">
            <v>0.65186789388197075</v>
          </cell>
          <cell r="I3044">
            <v>2750.1069264359708</v>
          </cell>
          <cell r="J3044" t="str">
            <v>TONS</v>
          </cell>
        </row>
        <row r="3045">
          <cell r="A3045" t="str">
            <v>54101</v>
          </cell>
          <cell r="B3045" t="str">
            <v>54</v>
          </cell>
          <cell r="C3045" t="str">
            <v>101</v>
          </cell>
          <cell r="D3045" t="str">
            <v>Webster</v>
          </cell>
          <cell r="E3045" t="str">
            <v>County</v>
          </cell>
          <cell r="F3045" t="str">
            <v>WV</v>
          </cell>
          <cell r="G3045">
            <v>9154</v>
          </cell>
          <cell r="H3045">
            <v>1</v>
          </cell>
          <cell r="I3045">
            <v>909.08850226039556</v>
          </cell>
          <cell r="J3045" t="str">
            <v>TONS</v>
          </cell>
        </row>
        <row r="3046">
          <cell r="A3046" t="str">
            <v>54103</v>
          </cell>
          <cell r="B3046" t="str">
            <v>54</v>
          </cell>
          <cell r="C3046" t="str">
            <v>103</v>
          </cell>
          <cell r="D3046" t="str">
            <v>Wetzel</v>
          </cell>
          <cell r="E3046" t="str">
            <v>County</v>
          </cell>
          <cell r="F3046" t="str">
            <v>WV</v>
          </cell>
          <cell r="G3046">
            <v>16583</v>
          </cell>
          <cell r="H3046">
            <v>0.53856358921787373</v>
          </cell>
          <cell r="I3046">
            <v>886.94225624727903</v>
          </cell>
          <cell r="J3046" t="str">
            <v>TONS</v>
          </cell>
        </row>
        <row r="3047">
          <cell r="A3047" t="str">
            <v>54105</v>
          </cell>
          <cell r="B3047" t="str">
            <v>54</v>
          </cell>
          <cell r="C3047" t="str">
            <v>105</v>
          </cell>
          <cell r="D3047" t="str">
            <v>Wirt</v>
          </cell>
          <cell r="E3047" t="str">
            <v>County</v>
          </cell>
          <cell r="F3047" t="str">
            <v>WV</v>
          </cell>
          <cell r="G3047">
            <v>5717</v>
          </cell>
          <cell r="H3047">
            <v>1</v>
          </cell>
          <cell r="I3047">
            <v>567.7582442017349</v>
          </cell>
          <cell r="J3047" t="str">
            <v>TONS</v>
          </cell>
        </row>
        <row r="3048">
          <cell r="A3048" t="str">
            <v>54107</v>
          </cell>
          <cell r="B3048" t="str">
            <v>54</v>
          </cell>
          <cell r="C3048" t="str">
            <v>107</v>
          </cell>
          <cell r="D3048" t="str">
            <v>Wood</v>
          </cell>
          <cell r="E3048" t="str">
            <v>County</v>
          </cell>
          <cell r="F3048" t="str">
            <v>WV</v>
          </cell>
          <cell r="G3048">
            <v>86956</v>
          </cell>
          <cell r="H3048">
            <v>0.26774460646763881</v>
          </cell>
          <cell r="I3048">
            <v>2312.1475321855505</v>
          </cell>
          <cell r="J3048" t="str">
            <v>TONS</v>
          </cell>
        </row>
        <row r="3049">
          <cell r="A3049" t="str">
            <v>54109</v>
          </cell>
          <cell r="B3049" t="str">
            <v>54</v>
          </cell>
          <cell r="C3049" t="str">
            <v>109</v>
          </cell>
          <cell r="D3049" t="str">
            <v>Wyoming</v>
          </cell>
          <cell r="E3049" t="str">
            <v>County</v>
          </cell>
          <cell r="F3049" t="str">
            <v>WV</v>
          </cell>
          <cell r="G3049">
            <v>23796</v>
          </cell>
          <cell r="H3049">
            <v>0.88884686501933097</v>
          </cell>
          <cell r="I3049">
            <v>2100.5168135579665</v>
          </cell>
          <cell r="J3049" t="str">
            <v>TONS</v>
          </cell>
        </row>
        <row r="3050">
          <cell r="A3050" t="str">
            <v>55001</v>
          </cell>
          <cell r="B3050" t="str">
            <v>55</v>
          </cell>
          <cell r="C3050" t="str">
            <v>001</v>
          </cell>
          <cell r="D3050" t="str">
            <v>Adams</v>
          </cell>
          <cell r="E3050" t="str">
            <v>County</v>
          </cell>
          <cell r="F3050" t="str">
            <v>WI</v>
          </cell>
          <cell r="G3050">
            <v>20875</v>
          </cell>
          <cell r="H3050">
            <v>1</v>
          </cell>
          <cell r="I3050">
            <v>2073.1071099722262</v>
          </cell>
          <cell r="J3050" t="str">
            <v>TONS</v>
          </cell>
        </row>
        <row r="3051">
          <cell r="A3051" t="str">
            <v>55003</v>
          </cell>
          <cell r="B3051" t="str">
            <v>55</v>
          </cell>
          <cell r="C3051" t="str">
            <v>003</v>
          </cell>
          <cell r="D3051" t="str">
            <v>Ashland</v>
          </cell>
          <cell r="E3051" t="str">
            <v>County</v>
          </cell>
          <cell r="F3051" t="str">
            <v>WI</v>
          </cell>
          <cell r="G3051">
            <v>16157</v>
          </cell>
          <cell r="H3051">
            <v>0.54861669864455032</v>
          </cell>
          <cell r="I3051">
            <v>880.28845139132022</v>
          </cell>
          <cell r="J3051" t="str">
            <v>TONS</v>
          </cell>
        </row>
        <row r="3052">
          <cell r="A3052" t="str">
            <v>55005</v>
          </cell>
          <cell r="B3052" t="str">
            <v>55</v>
          </cell>
          <cell r="C3052" t="str">
            <v>005</v>
          </cell>
          <cell r="D3052" t="str">
            <v>Barron</v>
          </cell>
          <cell r="E3052" t="str">
            <v>County</v>
          </cell>
          <cell r="F3052" t="str">
            <v>WI</v>
          </cell>
          <cell r="G3052">
            <v>45870</v>
          </cell>
          <cell r="H3052">
            <v>0.65927621539132331</v>
          </cell>
          <cell r="I3052">
            <v>3003.249442523118</v>
          </cell>
          <cell r="J3052" t="str">
            <v>TONS</v>
          </cell>
        </row>
        <row r="3053">
          <cell r="A3053" t="str">
            <v>55007</v>
          </cell>
          <cell r="B3053" t="str">
            <v>55</v>
          </cell>
          <cell r="C3053" t="str">
            <v>007</v>
          </cell>
          <cell r="D3053" t="str">
            <v>Bayfield</v>
          </cell>
          <cell r="E3053" t="str">
            <v>County</v>
          </cell>
          <cell r="F3053" t="str">
            <v>WI</v>
          </cell>
          <cell r="G3053">
            <v>15014</v>
          </cell>
          <cell r="H3053">
            <v>1</v>
          </cell>
          <cell r="I3053">
            <v>1491.0481508561916</v>
          </cell>
          <cell r="J3053" t="str">
            <v>TONS</v>
          </cell>
        </row>
        <row r="3054">
          <cell r="A3054" t="str">
            <v>55009</v>
          </cell>
          <cell r="B3054" t="str">
            <v>55</v>
          </cell>
          <cell r="C3054" t="str">
            <v>009</v>
          </cell>
          <cell r="D3054" t="str">
            <v>Brown</v>
          </cell>
          <cell r="E3054" t="str">
            <v>County</v>
          </cell>
          <cell r="F3054" t="str">
            <v>WI</v>
          </cell>
          <cell r="G3054">
            <v>248007</v>
          </cell>
          <cell r="H3054">
            <v>0.14494348949828029</v>
          </cell>
          <cell r="I3054">
            <v>0</v>
          </cell>
          <cell r="J3054" t="str">
            <v>TONS</v>
          </cell>
        </row>
        <row r="3055">
          <cell r="A3055" t="str">
            <v>55011</v>
          </cell>
          <cell r="B3055" t="str">
            <v>55</v>
          </cell>
          <cell r="C3055" t="str">
            <v>011</v>
          </cell>
          <cell r="D3055" t="str">
            <v>Buffalo</v>
          </cell>
          <cell r="E3055" t="str">
            <v>County</v>
          </cell>
          <cell r="F3055" t="str">
            <v>WI</v>
          </cell>
          <cell r="G3055">
            <v>13587</v>
          </cell>
          <cell r="H3055">
            <v>1</v>
          </cell>
          <cell r="I3055">
            <v>1349.332038476294</v>
          </cell>
          <cell r="J3055" t="str">
            <v>TONS</v>
          </cell>
        </row>
        <row r="3056">
          <cell r="A3056" t="str">
            <v>55013</v>
          </cell>
          <cell r="B3056" t="str">
            <v>55</v>
          </cell>
          <cell r="C3056" t="str">
            <v>013</v>
          </cell>
          <cell r="D3056" t="str">
            <v>Burnett</v>
          </cell>
          <cell r="E3056" t="str">
            <v>County</v>
          </cell>
          <cell r="F3056" t="str">
            <v>WI</v>
          </cell>
          <cell r="G3056">
            <v>15457</v>
          </cell>
          <cell r="H3056">
            <v>1</v>
          </cell>
          <cell r="I3056">
            <v>1535.0427113217097</v>
          </cell>
          <cell r="J3056" t="str">
            <v>TONS</v>
          </cell>
        </row>
        <row r="3057">
          <cell r="A3057" t="str">
            <v>55015</v>
          </cell>
          <cell r="B3057" t="str">
            <v>55</v>
          </cell>
          <cell r="C3057" t="str">
            <v>015</v>
          </cell>
          <cell r="D3057" t="str">
            <v>Calumet</v>
          </cell>
          <cell r="E3057" t="str">
            <v>County</v>
          </cell>
          <cell r="F3057" t="str">
            <v>WI</v>
          </cell>
          <cell r="G3057">
            <v>48971</v>
          </cell>
          <cell r="H3057">
            <v>0.27534663372199875</v>
          </cell>
          <cell r="I3057">
            <v>1339.1030548917602</v>
          </cell>
          <cell r="J3057" t="str">
            <v>TONS</v>
          </cell>
        </row>
        <row r="3058">
          <cell r="A3058" t="str">
            <v>55017</v>
          </cell>
          <cell r="B3058" t="str">
            <v>55</v>
          </cell>
          <cell r="C3058" t="str">
            <v>017</v>
          </cell>
          <cell r="D3058" t="str">
            <v>Chippewa</v>
          </cell>
          <cell r="E3058" t="str">
            <v>County</v>
          </cell>
          <cell r="F3058" t="str">
            <v>WI</v>
          </cell>
          <cell r="G3058">
            <v>62415</v>
          </cell>
          <cell r="H3058">
            <v>0.46142754145638065</v>
          </cell>
          <cell r="I3058">
            <v>2860.1429828598853</v>
          </cell>
          <cell r="J3058" t="str">
            <v>TONS</v>
          </cell>
        </row>
        <row r="3059">
          <cell r="A3059" t="str">
            <v>55019</v>
          </cell>
          <cell r="B3059" t="str">
            <v>55</v>
          </cell>
          <cell r="C3059" t="str">
            <v>019</v>
          </cell>
          <cell r="D3059" t="str">
            <v>Clark</v>
          </cell>
          <cell r="E3059" t="str">
            <v>County</v>
          </cell>
          <cell r="F3059" t="str">
            <v>WI</v>
          </cell>
          <cell r="G3059">
            <v>34690</v>
          </cell>
          <cell r="H3059">
            <v>0.91729605073508214</v>
          </cell>
          <cell r="I3059">
            <v>3160.1600644994587</v>
          </cell>
          <cell r="J3059" t="str">
            <v>TONS</v>
          </cell>
        </row>
        <row r="3060">
          <cell r="A3060" t="str">
            <v>55021</v>
          </cell>
          <cell r="B3060" t="str">
            <v>55</v>
          </cell>
          <cell r="C3060" t="str">
            <v>021</v>
          </cell>
          <cell r="D3060" t="str">
            <v>Columbia</v>
          </cell>
          <cell r="E3060" t="str">
            <v>County</v>
          </cell>
          <cell r="F3060" t="str">
            <v>WI</v>
          </cell>
          <cell r="G3060">
            <v>56833</v>
          </cell>
          <cell r="H3060">
            <v>0.60670737071771685</v>
          </cell>
          <cell r="I3060">
            <v>3424.326048333045</v>
          </cell>
          <cell r="J3060" t="str">
            <v>TONS</v>
          </cell>
        </row>
        <row r="3061">
          <cell r="A3061" t="str">
            <v>55023</v>
          </cell>
          <cell r="B3061" t="str">
            <v>55</v>
          </cell>
          <cell r="C3061" t="str">
            <v>023</v>
          </cell>
          <cell r="D3061" t="str">
            <v>Crawford</v>
          </cell>
          <cell r="E3061" t="str">
            <v>County</v>
          </cell>
          <cell r="F3061" t="str">
            <v>WI</v>
          </cell>
          <cell r="G3061">
            <v>16644</v>
          </cell>
          <cell r="H3061">
            <v>0.62418889689978374</v>
          </cell>
          <cell r="I3061">
            <v>1031.7369947545606</v>
          </cell>
          <cell r="J3061" t="str">
            <v>TONS</v>
          </cell>
        </row>
        <row r="3062">
          <cell r="A3062" t="str">
            <v>55025</v>
          </cell>
          <cell r="B3062" t="str">
            <v>55</v>
          </cell>
          <cell r="C3062" t="str">
            <v>025</v>
          </cell>
          <cell r="D3062" t="str">
            <v>Dane</v>
          </cell>
          <cell r="E3062" t="str">
            <v>County</v>
          </cell>
          <cell r="F3062" t="str">
            <v>WI</v>
          </cell>
          <cell r="G3062">
            <v>488073</v>
          </cell>
          <cell r="H3062">
            <v>0.12329917860647895</v>
          </cell>
          <cell r="I3062">
            <v>0</v>
          </cell>
          <cell r="J3062" t="str">
            <v>TONS</v>
          </cell>
        </row>
        <row r="3063">
          <cell r="A3063" t="str">
            <v>55027</v>
          </cell>
          <cell r="B3063" t="str">
            <v>55</v>
          </cell>
          <cell r="C3063" t="str">
            <v>027</v>
          </cell>
          <cell r="D3063" t="str">
            <v>Dodge</v>
          </cell>
          <cell r="E3063" t="str">
            <v>County</v>
          </cell>
          <cell r="F3063" t="str">
            <v>WI</v>
          </cell>
          <cell r="G3063">
            <v>88759</v>
          </cell>
          <cell r="H3063">
            <v>0.48641827870976462</v>
          </cell>
          <cell r="I3063">
            <v>4287.6324007636349</v>
          </cell>
          <cell r="J3063" t="str">
            <v>TONS</v>
          </cell>
        </row>
        <row r="3064">
          <cell r="A3064" t="str">
            <v>55029</v>
          </cell>
          <cell r="B3064" t="str">
            <v>55</v>
          </cell>
          <cell r="C3064" t="str">
            <v>029</v>
          </cell>
          <cell r="D3064" t="str">
            <v>Door</v>
          </cell>
          <cell r="E3064" t="str">
            <v>County</v>
          </cell>
          <cell r="F3064" t="str">
            <v>WI</v>
          </cell>
          <cell r="G3064">
            <v>27785</v>
          </cell>
          <cell r="H3064">
            <v>0.68986863415511968</v>
          </cell>
          <cell r="I3064">
            <v>1903.5840519256351</v>
          </cell>
          <cell r="J3064" t="str">
            <v>TONS</v>
          </cell>
        </row>
        <row r="3065">
          <cell r="A3065" t="str">
            <v>55031</v>
          </cell>
          <cell r="B3065" t="str">
            <v>55</v>
          </cell>
          <cell r="C3065" t="str">
            <v>031</v>
          </cell>
          <cell r="D3065" t="str">
            <v>Douglas</v>
          </cell>
          <cell r="E3065" t="str">
            <v>County</v>
          </cell>
          <cell r="F3065" t="str">
            <v>WI</v>
          </cell>
          <cell r="G3065">
            <v>44159</v>
          </cell>
          <cell r="H3065">
            <v>0.38755406598881315</v>
          </cell>
          <cell r="I3065">
            <v>1699.6002433563913</v>
          </cell>
          <cell r="J3065" t="str">
            <v>TONS</v>
          </cell>
        </row>
        <row r="3066">
          <cell r="A3066" t="str">
            <v>55033</v>
          </cell>
          <cell r="B3066" t="str">
            <v>55</v>
          </cell>
          <cell r="C3066" t="str">
            <v>033</v>
          </cell>
          <cell r="D3066" t="str">
            <v>Dunn</v>
          </cell>
          <cell r="E3066" t="str">
            <v>County</v>
          </cell>
          <cell r="F3066" t="str">
            <v>WI</v>
          </cell>
          <cell r="G3066">
            <v>43857</v>
          </cell>
          <cell r="H3066">
            <v>0.5931322251864013</v>
          </cell>
          <cell r="I3066">
            <v>2583.3645629560488</v>
          </cell>
          <cell r="J3066" t="str">
            <v>TONS</v>
          </cell>
        </row>
        <row r="3067">
          <cell r="A3067" t="str">
            <v>55035</v>
          </cell>
          <cell r="B3067" t="str">
            <v>55</v>
          </cell>
          <cell r="C3067" t="str">
            <v>035</v>
          </cell>
          <cell r="D3067" t="str">
            <v>Eau Claire</v>
          </cell>
          <cell r="E3067" t="str">
            <v>County</v>
          </cell>
          <cell r="F3067" t="str">
            <v>WI</v>
          </cell>
          <cell r="G3067">
            <v>98736</v>
          </cell>
          <cell r="H3067">
            <v>0.23000729217306756</v>
          </cell>
          <cell r="I3067">
            <v>2255.3419146093051</v>
          </cell>
          <cell r="J3067" t="str">
            <v>TONS</v>
          </cell>
        </row>
        <row r="3068">
          <cell r="A3068" t="str">
            <v>55037</v>
          </cell>
          <cell r="B3068" t="str">
            <v>55</v>
          </cell>
          <cell r="C3068" t="str">
            <v>037</v>
          </cell>
          <cell r="D3068" t="str">
            <v>Florence</v>
          </cell>
          <cell r="E3068" t="str">
            <v>County</v>
          </cell>
          <cell r="F3068" t="str">
            <v>WI</v>
          </cell>
          <cell r="G3068">
            <v>4423</v>
          </cell>
          <cell r="H3068">
            <v>1</v>
          </cell>
          <cell r="I3068">
            <v>439.25043101351639</v>
          </cell>
          <cell r="J3068" t="str">
            <v>TONS</v>
          </cell>
        </row>
        <row r="3069">
          <cell r="A3069" t="str">
            <v>55039</v>
          </cell>
          <cell r="B3069" t="str">
            <v>55</v>
          </cell>
          <cell r="C3069" t="str">
            <v>039</v>
          </cell>
          <cell r="D3069" t="str">
            <v>Fond du Lac</v>
          </cell>
          <cell r="E3069" t="str">
            <v>County</v>
          </cell>
          <cell r="F3069" t="str">
            <v>WI</v>
          </cell>
          <cell r="G3069">
            <v>101633</v>
          </cell>
          <cell r="H3069">
            <v>0.35129337911898695</v>
          </cell>
          <cell r="I3069">
            <v>3545.683504064114</v>
          </cell>
          <cell r="J3069" t="str">
            <v>TONS</v>
          </cell>
        </row>
        <row r="3070">
          <cell r="A3070" t="str">
            <v>55041</v>
          </cell>
          <cell r="B3070" t="str">
            <v>55</v>
          </cell>
          <cell r="C3070" t="str">
            <v>041</v>
          </cell>
          <cell r="D3070" t="str">
            <v>Forest</v>
          </cell>
          <cell r="E3070" t="str">
            <v>County</v>
          </cell>
          <cell r="F3070" t="str">
            <v>WI</v>
          </cell>
          <cell r="G3070">
            <v>9304</v>
          </cell>
          <cell r="H3070">
            <v>1</v>
          </cell>
          <cell r="I3070">
            <v>923.98508029612412</v>
          </cell>
          <cell r="J3070" t="str">
            <v>TONS</v>
          </cell>
        </row>
        <row r="3071">
          <cell r="A3071" t="str">
            <v>55043</v>
          </cell>
          <cell r="B3071" t="str">
            <v>55</v>
          </cell>
          <cell r="C3071" t="str">
            <v>043</v>
          </cell>
          <cell r="D3071" t="str">
            <v>Grant</v>
          </cell>
          <cell r="E3071" t="str">
            <v>County</v>
          </cell>
          <cell r="F3071" t="str">
            <v>WI</v>
          </cell>
          <cell r="G3071">
            <v>51208</v>
          </cell>
          <cell r="H3071">
            <v>0.64487970629589131</v>
          </cell>
          <cell r="I3071">
            <v>3279.5313098257634</v>
          </cell>
          <cell r="J3071" t="str">
            <v>TONS</v>
          </cell>
        </row>
        <row r="3072">
          <cell r="A3072" t="str">
            <v>55045</v>
          </cell>
          <cell r="B3072" t="str">
            <v>55</v>
          </cell>
          <cell r="C3072" t="str">
            <v>045</v>
          </cell>
          <cell r="D3072" t="str">
            <v>Green</v>
          </cell>
          <cell r="E3072" t="str">
            <v>County</v>
          </cell>
          <cell r="F3072" t="str">
            <v>WI</v>
          </cell>
          <cell r="G3072">
            <v>36842</v>
          </cell>
          <cell r="H3072">
            <v>0.60216600618858906</v>
          </cell>
          <cell r="I3072">
            <v>2203.2038914842551</v>
          </cell>
          <cell r="J3072" t="str">
            <v>TONS</v>
          </cell>
        </row>
        <row r="3073">
          <cell r="A3073" t="str">
            <v>55047</v>
          </cell>
          <cell r="B3073" t="str">
            <v>55</v>
          </cell>
          <cell r="C3073" t="str">
            <v>047</v>
          </cell>
          <cell r="D3073" t="str">
            <v>Green Lake</v>
          </cell>
          <cell r="E3073" t="str">
            <v>County</v>
          </cell>
          <cell r="F3073" t="str">
            <v>WI</v>
          </cell>
          <cell r="G3073">
            <v>19051</v>
          </cell>
          <cell r="H3073">
            <v>0.74326806991758965</v>
          </cell>
          <cell r="I3073">
            <v>1406.236966572777</v>
          </cell>
          <cell r="J3073" t="str">
            <v>TONS</v>
          </cell>
        </row>
        <row r="3074">
          <cell r="A3074" t="str">
            <v>55049</v>
          </cell>
          <cell r="B3074" t="str">
            <v>55</v>
          </cell>
          <cell r="C3074" t="str">
            <v>049</v>
          </cell>
          <cell r="D3074" t="str">
            <v>Iowa</v>
          </cell>
          <cell r="E3074" t="str">
            <v>County</v>
          </cell>
          <cell r="F3074" t="str">
            <v>WI</v>
          </cell>
          <cell r="G3074">
            <v>23687</v>
          </cell>
          <cell r="H3074">
            <v>0.79921475915058893</v>
          </cell>
          <cell r="I3074">
            <v>1880.0474586291837</v>
          </cell>
          <cell r="J3074" t="str">
            <v>TONS</v>
          </cell>
        </row>
        <row r="3075">
          <cell r="A3075" t="str">
            <v>55051</v>
          </cell>
          <cell r="B3075" t="str">
            <v>55</v>
          </cell>
          <cell r="C3075" t="str">
            <v>051</v>
          </cell>
          <cell r="D3075" t="str">
            <v>Iron</v>
          </cell>
          <cell r="E3075" t="str">
            <v>County</v>
          </cell>
          <cell r="F3075" t="str">
            <v>WI</v>
          </cell>
          <cell r="G3075">
            <v>5916</v>
          </cell>
          <cell r="H3075">
            <v>0.67799188640973629</v>
          </cell>
          <cell r="I3075">
            <v>398.33449667538196</v>
          </cell>
          <cell r="J3075" t="str">
            <v>TONS</v>
          </cell>
        </row>
        <row r="3076">
          <cell r="A3076" t="str">
            <v>55053</v>
          </cell>
          <cell r="B3076" t="str">
            <v>55</v>
          </cell>
          <cell r="C3076" t="str">
            <v>053</v>
          </cell>
          <cell r="D3076" t="str">
            <v>Jackson</v>
          </cell>
          <cell r="E3076" t="str">
            <v>County</v>
          </cell>
          <cell r="F3076" t="str">
            <v>WI</v>
          </cell>
          <cell r="G3076">
            <v>20449</v>
          </cell>
          <cell r="H3076">
            <v>0.72238251259230279</v>
          </cell>
          <cell r="I3076">
            <v>1467.0150049585495</v>
          </cell>
          <cell r="J3076" t="str">
            <v>TONS</v>
          </cell>
        </row>
        <row r="3077">
          <cell r="A3077" t="str">
            <v>55055</v>
          </cell>
          <cell r="B3077" t="str">
            <v>55</v>
          </cell>
          <cell r="C3077" t="str">
            <v>055</v>
          </cell>
          <cell r="D3077" t="str">
            <v>Jefferson</v>
          </cell>
          <cell r="E3077" t="str">
            <v>County</v>
          </cell>
          <cell r="F3077" t="str">
            <v>WI</v>
          </cell>
          <cell r="G3077">
            <v>83686</v>
          </cell>
          <cell r="H3077">
            <v>0.3405109576273212</v>
          </cell>
          <cell r="I3077">
            <v>2829.9525847074751</v>
          </cell>
          <cell r="J3077" t="str">
            <v>TONS</v>
          </cell>
        </row>
        <row r="3078">
          <cell r="A3078" t="str">
            <v>55057</v>
          </cell>
          <cell r="B3078" t="str">
            <v>55</v>
          </cell>
          <cell r="C3078" t="str">
            <v>057</v>
          </cell>
          <cell r="D3078" t="str">
            <v>Juneau</v>
          </cell>
          <cell r="E3078" t="str">
            <v>County</v>
          </cell>
          <cell r="F3078" t="str">
            <v>WI</v>
          </cell>
          <cell r="G3078">
            <v>26664</v>
          </cell>
          <cell r="H3078">
            <v>0.83494599459945995</v>
          </cell>
          <cell r="I3078">
            <v>2210.9501120628343</v>
          </cell>
          <cell r="J3078" t="str">
            <v>TONS</v>
          </cell>
        </row>
        <row r="3079">
          <cell r="A3079" t="str">
            <v>55059</v>
          </cell>
          <cell r="B3079" t="str">
            <v>55</v>
          </cell>
          <cell r="C3079" t="str">
            <v>059</v>
          </cell>
          <cell r="D3079" t="str">
            <v>Kenosha</v>
          </cell>
          <cell r="E3079" t="str">
            <v>County</v>
          </cell>
          <cell r="F3079" t="str">
            <v>WI</v>
          </cell>
          <cell r="G3079">
            <v>166426</v>
          </cell>
          <cell r="H3079">
            <v>0.10723084133488758</v>
          </cell>
          <cell r="I3079">
            <v>0</v>
          </cell>
          <cell r="J3079" t="str">
            <v>TONS</v>
          </cell>
        </row>
        <row r="3080">
          <cell r="A3080" t="str">
            <v>55061</v>
          </cell>
          <cell r="B3080" t="str">
            <v>55</v>
          </cell>
          <cell r="C3080" t="str">
            <v>061</v>
          </cell>
          <cell r="D3080" t="str">
            <v>Kewaunee</v>
          </cell>
          <cell r="E3080" t="str">
            <v>County</v>
          </cell>
          <cell r="F3080" t="str">
            <v>WI</v>
          </cell>
          <cell r="G3080">
            <v>20574</v>
          </cell>
          <cell r="H3080">
            <v>0.72334013803830077</v>
          </cell>
          <cell r="I3080">
            <v>1477.9391621847503</v>
          </cell>
          <cell r="J3080" t="str">
            <v>TONS</v>
          </cell>
        </row>
        <row r="3081">
          <cell r="A3081" t="str">
            <v>55063</v>
          </cell>
          <cell r="B3081" t="str">
            <v>55</v>
          </cell>
          <cell r="C3081" t="str">
            <v>063</v>
          </cell>
          <cell r="D3081" t="str">
            <v>La Crosse</v>
          </cell>
          <cell r="E3081" t="str">
            <v>County</v>
          </cell>
          <cell r="F3081" t="str">
            <v>WI</v>
          </cell>
          <cell r="G3081">
            <v>114638</v>
          </cell>
          <cell r="H3081">
            <v>0.16827753449990404</v>
          </cell>
          <cell r="I3081">
            <v>0</v>
          </cell>
          <cell r="J3081" t="str">
            <v>TONS</v>
          </cell>
        </row>
        <row r="3082">
          <cell r="A3082" t="str">
            <v>55065</v>
          </cell>
          <cell r="B3082" t="str">
            <v>55</v>
          </cell>
          <cell r="C3082" t="str">
            <v>065</v>
          </cell>
          <cell r="D3082" t="str">
            <v>Lafayette</v>
          </cell>
          <cell r="E3082" t="str">
            <v>County</v>
          </cell>
          <cell r="F3082" t="str">
            <v>WI</v>
          </cell>
          <cell r="G3082">
            <v>16836</v>
          </cell>
          <cell r="H3082">
            <v>1</v>
          </cell>
          <cell r="I3082">
            <v>1671.9919187301748</v>
          </cell>
          <cell r="J3082" t="str">
            <v>TONS</v>
          </cell>
        </row>
        <row r="3083">
          <cell r="A3083" t="str">
            <v>55067</v>
          </cell>
          <cell r="B3083" t="str">
            <v>55</v>
          </cell>
          <cell r="C3083" t="str">
            <v>067</v>
          </cell>
          <cell r="D3083" t="str">
            <v>Langlade</v>
          </cell>
          <cell r="E3083" t="str">
            <v>County</v>
          </cell>
          <cell r="F3083" t="str">
            <v>WI</v>
          </cell>
          <cell r="G3083">
            <v>19977</v>
          </cell>
          <cell r="H3083">
            <v>0.59163037493117088</v>
          </cell>
          <cell r="I3083">
            <v>1173.7510386951728</v>
          </cell>
          <cell r="J3083" t="str">
            <v>TONS</v>
          </cell>
        </row>
        <row r="3084">
          <cell r="A3084" t="str">
            <v>55069</v>
          </cell>
          <cell r="B3084" t="str">
            <v>55</v>
          </cell>
          <cell r="C3084" t="str">
            <v>069</v>
          </cell>
          <cell r="D3084" t="str">
            <v>Lincoln</v>
          </cell>
          <cell r="E3084" t="str">
            <v>County</v>
          </cell>
          <cell r="F3084" t="str">
            <v>WI</v>
          </cell>
          <cell r="G3084">
            <v>28743</v>
          </cell>
          <cell r="H3084">
            <v>0.54047942107643598</v>
          </cell>
          <cell r="I3084">
            <v>1542.7889319002886</v>
          </cell>
          <cell r="J3084" t="str">
            <v>TONS</v>
          </cell>
        </row>
        <row r="3085">
          <cell r="A3085" t="str">
            <v>55071</v>
          </cell>
          <cell r="B3085" t="str">
            <v>55</v>
          </cell>
          <cell r="C3085" t="str">
            <v>071</v>
          </cell>
          <cell r="D3085" t="str">
            <v>Manitowoc</v>
          </cell>
          <cell r="E3085" t="str">
            <v>County</v>
          </cell>
          <cell r="F3085" t="str">
            <v>WI</v>
          </cell>
          <cell r="G3085">
            <v>81442</v>
          </cell>
          <cell r="H3085">
            <v>0.38862012229562143</v>
          </cell>
          <cell r="I3085">
            <v>3143.1779655387281</v>
          </cell>
          <cell r="J3085" t="str">
            <v>TONS</v>
          </cell>
        </row>
        <row r="3086">
          <cell r="A3086" t="str">
            <v>55073</v>
          </cell>
          <cell r="B3086" t="str">
            <v>55</v>
          </cell>
          <cell r="C3086" t="str">
            <v>073</v>
          </cell>
          <cell r="D3086" t="str">
            <v>Marathon</v>
          </cell>
          <cell r="E3086" t="str">
            <v>County</v>
          </cell>
          <cell r="F3086" t="str">
            <v>WI</v>
          </cell>
          <cell r="G3086">
            <v>134063</v>
          </cell>
          <cell r="H3086">
            <v>0.42990235933851995</v>
          </cell>
          <cell r="I3086">
            <v>5723.6625234078692</v>
          </cell>
          <cell r="J3086" t="str">
            <v>TONS</v>
          </cell>
        </row>
        <row r="3087">
          <cell r="A3087" t="str">
            <v>55075</v>
          </cell>
          <cell r="B3087" t="str">
            <v>55</v>
          </cell>
          <cell r="C3087" t="str">
            <v>075</v>
          </cell>
          <cell r="D3087" t="str">
            <v>Marinette</v>
          </cell>
          <cell r="E3087" t="str">
            <v>County</v>
          </cell>
          <cell r="F3087" t="str">
            <v>WI</v>
          </cell>
          <cell r="G3087">
            <v>41749</v>
          </cell>
          <cell r="H3087">
            <v>0.61829025844930419</v>
          </cell>
          <cell r="I3087">
            <v>2563.5024589084105</v>
          </cell>
          <cell r="J3087" t="str">
            <v>TONS</v>
          </cell>
        </row>
        <row r="3088">
          <cell r="A3088" t="str">
            <v>55077</v>
          </cell>
          <cell r="B3088" t="str">
            <v>55</v>
          </cell>
          <cell r="C3088" t="str">
            <v>077</v>
          </cell>
          <cell r="D3088" t="str">
            <v>Marquette</v>
          </cell>
          <cell r="E3088" t="str">
            <v>County</v>
          </cell>
          <cell r="F3088" t="str">
            <v>WI</v>
          </cell>
          <cell r="G3088">
            <v>15404</v>
          </cell>
          <cell r="H3088">
            <v>1</v>
          </cell>
          <cell r="I3088">
            <v>1529.7792537490861</v>
          </cell>
          <cell r="J3088" t="str">
            <v>TONS</v>
          </cell>
        </row>
        <row r="3089">
          <cell r="A3089" t="str">
            <v>55078</v>
          </cell>
          <cell r="B3089" t="str">
            <v>55</v>
          </cell>
          <cell r="C3089" t="str">
            <v>078</v>
          </cell>
          <cell r="D3089" t="str">
            <v>Menominee</v>
          </cell>
          <cell r="E3089" t="str">
            <v>County</v>
          </cell>
          <cell r="F3089" t="str">
            <v>WI</v>
          </cell>
          <cell r="G3089">
            <v>4232</v>
          </cell>
          <cell r="H3089">
            <v>1</v>
          </cell>
          <cell r="I3089">
            <v>420.28212164802198</v>
          </cell>
          <cell r="J3089" t="str">
            <v>TONS</v>
          </cell>
        </row>
        <row r="3090">
          <cell r="A3090" t="str">
            <v>55079</v>
          </cell>
          <cell r="B3090" t="str">
            <v>55</v>
          </cell>
          <cell r="C3090" t="str">
            <v>079</v>
          </cell>
          <cell r="D3090" t="str">
            <v>Milwaukee</v>
          </cell>
          <cell r="E3090" t="str">
            <v>County</v>
          </cell>
          <cell r="F3090" t="str">
            <v>WI</v>
          </cell>
          <cell r="G3090">
            <v>947735</v>
          </cell>
          <cell r="H3090">
            <v>1.9203680353685366E-3</v>
          </cell>
          <cell r="I3090">
            <v>0</v>
          </cell>
          <cell r="J3090" t="str">
            <v>TONS</v>
          </cell>
        </row>
        <row r="3091">
          <cell r="A3091" t="str">
            <v>55081</v>
          </cell>
          <cell r="B3091" t="str">
            <v>55</v>
          </cell>
          <cell r="C3091" t="str">
            <v>081</v>
          </cell>
          <cell r="D3091" t="str">
            <v>Monroe</v>
          </cell>
          <cell r="E3091" t="str">
            <v>County</v>
          </cell>
          <cell r="F3091" t="str">
            <v>WI</v>
          </cell>
          <cell r="G3091">
            <v>44673</v>
          </cell>
          <cell r="H3091">
            <v>0.57672419582298029</v>
          </cell>
          <cell r="I3091">
            <v>2558.636243416739</v>
          </cell>
          <cell r="J3091" t="str">
            <v>TONS</v>
          </cell>
        </row>
        <row r="3092">
          <cell r="A3092" t="str">
            <v>55083</v>
          </cell>
          <cell r="B3092" t="str">
            <v>55</v>
          </cell>
          <cell r="C3092" t="str">
            <v>083</v>
          </cell>
          <cell r="D3092" t="str">
            <v>Oconto</v>
          </cell>
          <cell r="E3092" t="str">
            <v>County</v>
          </cell>
          <cell r="F3092" t="str">
            <v>WI</v>
          </cell>
          <cell r="G3092">
            <v>37660</v>
          </cell>
          <cell r="H3092">
            <v>0.81343600637280933</v>
          </cell>
          <cell r="I3092">
            <v>3042.2784769767268</v>
          </cell>
          <cell r="J3092" t="str">
            <v>TONS</v>
          </cell>
        </row>
        <row r="3093">
          <cell r="A3093" t="str">
            <v>55085</v>
          </cell>
          <cell r="B3093" t="str">
            <v>55</v>
          </cell>
          <cell r="C3093" t="str">
            <v>085</v>
          </cell>
          <cell r="D3093" t="str">
            <v>Oneida</v>
          </cell>
          <cell r="E3093" t="str">
            <v>County</v>
          </cell>
          <cell r="F3093" t="str">
            <v>WI</v>
          </cell>
          <cell r="G3093">
            <v>35998</v>
          </cell>
          <cell r="H3093">
            <v>0.74970831712872943</v>
          </cell>
          <cell r="I3093">
            <v>2680.1923201882851</v>
          </cell>
          <cell r="J3093" t="str">
            <v>TONS</v>
          </cell>
        </row>
        <row r="3094">
          <cell r="A3094" t="str">
            <v>55087</v>
          </cell>
          <cell r="B3094" t="str">
            <v>55</v>
          </cell>
          <cell r="C3094" t="str">
            <v>087</v>
          </cell>
          <cell r="D3094" t="str">
            <v>Outagamie</v>
          </cell>
          <cell r="E3094" t="str">
            <v>County</v>
          </cell>
          <cell r="F3094" t="str">
            <v>WI</v>
          </cell>
          <cell r="G3094">
            <v>176695</v>
          </cell>
          <cell r="H3094">
            <v>0.24738673986247489</v>
          </cell>
          <cell r="I3094">
            <v>4341.0614606517811</v>
          </cell>
          <cell r="J3094" t="str">
            <v>TONS</v>
          </cell>
        </row>
        <row r="3095">
          <cell r="A3095" t="str">
            <v>55089</v>
          </cell>
          <cell r="B3095" t="str">
            <v>55</v>
          </cell>
          <cell r="C3095" t="str">
            <v>089</v>
          </cell>
          <cell r="D3095" t="str">
            <v>Ozaukee</v>
          </cell>
          <cell r="E3095" t="str">
            <v>County</v>
          </cell>
          <cell r="F3095" t="str">
            <v>WI</v>
          </cell>
          <cell r="G3095">
            <v>86395</v>
          </cell>
          <cell r="H3095">
            <v>0.24886856878291569</v>
          </cell>
          <cell r="I3095">
            <v>2135.2754956413332</v>
          </cell>
          <cell r="J3095" t="str">
            <v>TONS</v>
          </cell>
        </row>
        <row r="3096">
          <cell r="A3096" t="str">
            <v>55091</v>
          </cell>
          <cell r="B3096" t="str">
            <v>55</v>
          </cell>
          <cell r="C3096" t="str">
            <v>091</v>
          </cell>
          <cell r="D3096" t="str">
            <v>Pepin</v>
          </cell>
          <cell r="E3096" t="str">
            <v>County</v>
          </cell>
          <cell r="F3096" t="str">
            <v>WI</v>
          </cell>
          <cell r="G3096">
            <v>7469</v>
          </cell>
          <cell r="H3096">
            <v>1</v>
          </cell>
          <cell r="I3096">
            <v>741.75027565904452</v>
          </cell>
          <cell r="J3096" t="str">
            <v>TONS</v>
          </cell>
        </row>
        <row r="3097">
          <cell r="A3097" t="str">
            <v>55093</v>
          </cell>
          <cell r="B3097" t="str">
            <v>55</v>
          </cell>
          <cell r="C3097" t="str">
            <v>093</v>
          </cell>
          <cell r="D3097" t="str">
            <v>Pierce</v>
          </cell>
          <cell r="E3097" t="str">
            <v>County</v>
          </cell>
          <cell r="F3097" t="str">
            <v>WI</v>
          </cell>
          <cell r="G3097">
            <v>41019</v>
          </cell>
          <cell r="H3097">
            <v>0.53648309320071186</v>
          </cell>
          <cell r="I3097">
            <v>2185.4273083616195</v>
          </cell>
          <cell r="J3097" t="str">
            <v>TONS</v>
          </cell>
        </row>
        <row r="3098">
          <cell r="A3098" t="str">
            <v>55095</v>
          </cell>
          <cell r="B3098" t="str">
            <v>55</v>
          </cell>
          <cell r="C3098" t="str">
            <v>095</v>
          </cell>
          <cell r="D3098" t="str">
            <v>Polk</v>
          </cell>
          <cell r="E3098" t="str">
            <v>County</v>
          </cell>
          <cell r="F3098" t="str">
            <v>WI</v>
          </cell>
          <cell r="G3098">
            <v>44205</v>
          </cell>
          <cell r="H3098">
            <v>0.85465445085397584</v>
          </cell>
          <cell r="I3098">
            <v>3751.9514545988359</v>
          </cell>
          <cell r="J3098" t="str">
            <v>TONS</v>
          </cell>
        </row>
        <row r="3099">
          <cell r="A3099" t="str">
            <v>55097</v>
          </cell>
          <cell r="B3099" t="str">
            <v>55</v>
          </cell>
          <cell r="C3099" t="str">
            <v>097</v>
          </cell>
          <cell r="D3099" t="str">
            <v>Portage</v>
          </cell>
          <cell r="E3099" t="str">
            <v>County</v>
          </cell>
          <cell r="F3099" t="str">
            <v>WI</v>
          </cell>
          <cell r="G3099">
            <v>70019</v>
          </cell>
          <cell r="H3099">
            <v>0.36031648552535739</v>
          </cell>
          <cell r="I3099">
            <v>2505.5051150893078</v>
          </cell>
          <cell r="J3099" t="str">
            <v>TONS</v>
          </cell>
        </row>
        <row r="3100">
          <cell r="A3100" t="str">
            <v>55099</v>
          </cell>
          <cell r="B3100" t="str">
            <v>55</v>
          </cell>
          <cell r="C3100" t="str">
            <v>099</v>
          </cell>
          <cell r="D3100" t="str">
            <v>Price</v>
          </cell>
          <cell r="E3100" t="str">
            <v>County</v>
          </cell>
          <cell r="F3100" t="str">
            <v>WI</v>
          </cell>
          <cell r="G3100">
            <v>14159</v>
          </cell>
          <cell r="H3100">
            <v>1</v>
          </cell>
          <cell r="I3100">
            <v>1406.1376560525389</v>
          </cell>
          <cell r="J3100" t="str">
            <v>TONS</v>
          </cell>
        </row>
        <row r="3101">
          <cell r="A3101" t="str">
            <v>55101</v>
          </cell>
          <cell r="B3101" t="str">
            <v>55</v>
          </cell>
          <cell r="C3101" t="str">
            <v>101</v>
          </cell>
          <cell r="D3101" t="str">
            <v>Racine</v>
          </cell>
          <cell r="E3101" t="str">
            <v>County</v>
          </cell>
          <cell r="F3101" t="str">
            <v>WI</v>
          </cell>
          <cell r="G3101">
            <v>195408</v>
          </cell>
          <cell r="H3101">
            <v>0.12277900597723737</v>
          </cell>
          <cell r="I3101">
            <v>0</v>
          </cell>
          <cell r="J3101" t="str">
            <v>TONS</v>
          </cell>
        </row>
        <row r="3102">
          <cell r="A3102" t="str">
            <v>55103</v>
          </cell>
          <cell r="B3102" t="str">
            <v>55</v>
          </cell>
          <cell r="C3102" t="str">
            <v>103</v>
          </cell>
          <cell r="D3102" t="str">
            <v>Richland</v>
          </cell>
          <cell r="E3102" t="str">
            <v>County</v>
          </cell>
          <cell r="F3102" t="str">
            <v>WI</v>
          </cell>
          <cell r="G3102">
            <v>18021</v>
          </cell>
          <cell r="H3102">
            <v>0.72138061150879529</v>
          </cell>
          <cell r="I3102">
            <v>1291.0367630964761</v>
          </cell>
          <cell r="J3102" t="str">
            <v>TONS</v>
          </cell>
        </row>
        <row r="3103">
          <cell r="A3103" t="str">
            <v>55105</v>
          </cell>
          <cell r="B3103" t="str">
            <v>55</v>
          </cell>
          <cell r="C3103" t="str">
            <v>105</v>
          </cell>
          <cell r="D3103" t="str">
            <v>Rock</v>
          </cell>
          <cell r="E3103" t="str">
            <v>County</v>
          </cell>
          <cell r="F3103" t="str">
            <v>WI</v>
          </cell>
          <cell r="G3103">
            <v>160331</v>
          </cell>
          <cell r="H3103">
            <v>0.20416513338031947</v>
          </cell>
          <cell r="I3103">
            <v>3250.8305694769269</v>
          </cell>
          <cell r="J3103" t="str">
            <v>TONS</v>
          </cell>
        </row>
        <row r="3104">
          <cell r="A3104" t="str">
            <v>55107</v>
          </cell>
          <cell r="B3104" t="str">
            <v>55</v>
          </cell>
          <cell r="C3104" t="str">
            <v>107</v>
          </cell>
          <cell r="D3104" t="str">
            <v>Rusk</v>
          </cell>
          <cell r="E3104" t="str">
            <v>County</v>
          </cell>
          <cell r="F3104" t="str">
            <v>WI</v>
          </cell>
          <cell r="G3104">
            <v>14755</v>
          </cell>
          <cell r="H3104">
            <v>0.76624872924432397</v>
          </cell>
          <cell r="I3104">
            <v>1122.8047418129815</v>
          </cell>
          <cell r="J3104" t="str">
            <v>TONS</v>
          </cell>
        </row>
        <row r="3105">
          <cell r="A3105" t="str">
            <v>55109</v>
          </cell>
          <cell r="B3105" t="str">
            <v>55</v>
          </cell>
          <cell r="C3105" t="str">
            <v>109</v>
          </cell>
          <cell r="D3105" t="str">
            <v>St. Croix</v>
          </cell>
          <cell r="E3105" t="str">
            <v>County</v>
          </cell>
          <cell r="F3105" t="str">
            <v>WI</v>
          </cell>
          <cell r="G3105">
            <v>84345</v>
          </cell>
          <cell r="H3105">
            <v>0.53168533997273104</v>
          </cell>
          <cell r="I3105">
            <v>4453.5802800816509</v>
          </cell>
          <cell r="J3105" t="str">
            <v>TONS</v>
          </cell>
        </row>
        <row r="3106">
          <cell r="A3106" t="str">
            <v>55111</v>
          </cell>
          <cell r="B3106" t="str">
            <v>55</v>
          </cell>
          <cell r="C3106" t="str">
            <v>111</v>
          </cell>
          <cell r="D3106" t="str">
            <v>Sauk</v>
          </cell>
          <cell r="E3106" t="str">
            <v>County</v>
          </cell>
          <cell r="F3106" t="str">
            <v>WI</v>
          </cell>
          <cell r="G3106">
            <v>61976</v>
          </cell>
          <cell r="H3106">
            <v>0.46146895572479668</v>
          </cell>
          <cell r="I3106">
            <v>2840.2808788122475</v>
          </cell>
          <cell r="J3106" t="str">
            <v>TONS</v>
          </cell>
        </row>
        <row r="3107">
          <cell r="A3107" t="str">
            <v>55113</v>
          </cell>
          <cell r="B3107" t="str">
            <v>55</v>
          </cell>
          <cell r="C3107" t="str">
            <v>113</v>
          </cell>
          <cell r="D3107" t="str">
            <v>Sawyer</v>
          </cell>
          <cell r="E3107" t="str">
            <v>County</v>
          </cell>
          <cell r="F3107" t="str">
            <v>WI</v>
          </cell>
          <cell r="G3107">
            <v>16557</v>
          </cell>
          <cell r="H3107">
            <v>0.84200036238448994</v>
          </cell>
          <cell r="I3107">
            <v>1384.4879626406134</v>
          </cell>
          <cell r="J3107" t="str">
            <v>TONS</v>
          </cell>
        </row>
        <row r="3108">
          <cell r="A3108" t="str">
            <v>55115</v>
          </cell>
          <cell r="B3108" t="str">
            <v>55</v>
          </cell>
          <cell r="C3108" t="str">
            <v>115</v>
          </cell>
          <cell r="D3108" t="str">
            <v>Shawano</v>
          </cell>
          <cell r="E3108" t="str">
            <v>County</v>
          </cell>
          <cell r="F3108" t="str">
            <v>WI</v>
          </cell>
          <cell r="G3108">
            <v>41949</v>
          </cell>
          <cell r="H3108">
            <v>0.74392714963407947</v>
          </cell>
          <cell r="I3108">
            <v>3099.18340507321</v>
          </cell>
          <cell r="J3108" t="str">
            <v>TONS</v>
          </cell>
        </row>
        <row r="3109">
          <cell r="A3109" t="str">
            <v>55117</v>
          </cell>
          <cell r="B3109" t="str">
            <v>55</v>
          </cell>
          <cell r="C3109" t="str">
            <v>117</v>
          </cell>
          <cell r="D3109" t="str">
            <v>Sheboygan</v>
          </cell>
          <cell r="E3109" t="str">
            <v>County</v>
          </cell>
          <cell r="F3109" t="str">
            <v>WI</v>
          </cell>
          <cell r="G3109">
            <v>115507</v>
          </cell>
          <cell r="H3109">
            <v>0.28284865852286006</v>
          </cell>
          <cell r="I3109">
            <v>3244.5740067019201</v>
          </cell>
          <cell r="J3109" t="str">
            <v>TONS</v>
          </cell>
        </row>
        <row r="3110">
          <cell r="A3110" t="str">
            <v>55119</v>
          </cell>
          <cell r="B3110" t="str">
            <v>55</v>
          </cell>
          <cell r="C3110" t="str">
            <v>119</v>
          </cell>
          <cell r="D3110" t="str">
            <v>Taylor</v>
          </cell>
          <cell r="E3110" t="str">
            <v>County</v>
          </cell>
          <cell r="F3110" t="str">
            <v>WI</v>
          </cell>
          <cell r="G3110">
            <v>20689</v>
          </cell>
          <cell r="H3110">
            <v>0.80443714050944948</v>
          </cell>
          <cell r="I3110">
            <v>1652.8249883242042</v>
          </cell>
          <cell r="J3110" t="str">
            <v>TONS</v>
          </cell>
        </row>
        <row r="3111">
          <cell r="A3111" t="str">
            <v>55121</v>
          </cell>
          <cell r="B3111" t="str">
            <v>55</v>
          </cell>
          <cell r="C3111" t="str">
            <v>121</v>
          </cell>
          <cell r="D3111" t="str">
            <v>Trempealeau</v>
          </cell>
          <cell r="E3111" t="str">
            <v>County</v>
          </cell>
          <cell r="F3111" t="str">
            <v>WI</v>
          </cell>
          <cell r="G3111">
            <v>28816</v>
          </cell>
          <cell r="H3111">
            <v>0.89613409217101614</v>
          </cell>
          <cell r="I3111">
            <v>2564.4955641107922</v>
          </cell>
          <cell r="J3111" t="str">
            <v>TONS</v>
          </cell>
        </row>
        <row r="3112">
          <cell r="A3112" t="str">
            <v>55123</v>
          </cell>
          <cell r="B3112" t="str">
            <v>55</v>
          </cell>
          <cell r="C3112" t="str">
            <v>123</v>
          </cell>
          <cell r="D3112" t="str">
            <v>Vernon</v>
          </cell>
          <cell r="E3112" t="str">
            <v>County</v>
          </cell>
          <cell r="F3112" t="str">
            <v>WI</v>
          </cell>
          <cell r="G3112">
            <v>29773</v>
          </cell>
          <cell r="H3112">
            <v>0.85691734121519503</v>
          </cell>
          <cell r="I3112">
            <v>2533.7093028369532</v>
          </cell>
          <cell r="J3112" t="str">
            <v>TONS</v>
          </cell>
        </row>
        <row r="3113">
          <cell r="A3113" t="str">
            <v>55125</v>
          </cell>
          <cell r="B3113" t="str">
            <v>55</v>
          </cell>
          <cell r="C3113" t="str">
            <v>125</v>
          </cell>
          <cell r="D3113" t="str">
            <v>Vilas</v>
          </cell>
          <cell r="E3113" t="str">
            <v>County</v>
          </cell>
          <cell r="F3113" t="str">
            <v>WI</v>
          </cell>
          <cell r="G3113">
            <v>21430</v>
          </cell>
          <cell r="H3113">
            <v>1</v>
          </cell>
          <cell r="I3113">
            <v>2128.2244487044218</v>
          </cell>
          <cell r="J3113" t="str">
            <v>TONS</v>
          </cell>
        </row>
        <row r="3114">
          <cell r="A3114" t="str">
            <v>55127</v>
          </cell>
          <cell r="B3114" t="str">
            <v>55</v>
          </cell>
          <cell r="C3114" t="str">
            <v>127</v>
          </cell>
          <cell r="D3114" t="str">
            <v>Walworth</v>
          </cell>
          <cell r="E3114" t="str">
            <v>County</v>
          </cell>
          <cell r="F3114" t="str">
            <v>WI</v>
          </cell>
          <cell r="G3114">
            <v>102228</v>
          </cell>
          <cell r="H3114">
            <v>0.34197088860194857</v>
          </cell>
          <cell r="I3114">
            <v>3471.7964770069002</v>
          </cell>
          <cell r="J3114" t="str">
            <v>TONS</v>
          </cell>
        </row>
        <row r="3115">
          <cell r="A3115" t="str">
            <v>55129</v>
          </cell>
          <cell r="B3115" t="str">
            <v>55</v>
          </cell>
          <cell r="C3115" t="str">
            <v>129</v>
          </cell>
          <cell r="D3115" t="str">
            <v>Washburn</v>
          </cell>
          <cell r="E3115" t="str">
            <v>County</v>
          </cell>
          <cell r="F3115" t="str">
            <v>WI</v>
          </cell>
          <cell r="G3115">
            <v>15911</v>
          </cell>
          <cell r="H3115">
            <v>0.83200301678084343</v>
          </cell>
          <cell r="I3115">
            <v>1314.6726669131656</v>
          </cell>
          <cell r="J3115" t="str">
            <v>TONS</v>
          </cell>
        </row>
        <row r="3116">
          <cell r="A3116" t="str">
            <v>55131</v>
          </cell>
          <cell r="B3116" t="str">
            <v>55</v>
          </cell>
          <cell r="C3116" t="str">
            <v>131</v>
          </cell>
          <cell r="D3116" t="str">
            <v>Washington</v>
          </cell>
          <cell r="E3116" t="str">
            <v>County</v>
          </cell>
          <cell r="F3116" t="str">
            <v>WI</v>
          </cell>
          <cell r="G3116">
            <v>131887</v>
          </cell>
          <cell r="H3116">
            <v>0.30784686891050672</v>
          </cell>
          <cell r="I3116">
            <v>4032.1064321907706</v>
          </cell>
          <cell r="J3116" t="str">
            <v>TONS</v>
          </cell>
        </row>
        <row r="3117">
          <cell r="A3117" t="str">
            <v>55133</v>
          </cell>
          <cell r="B3117" t="str">
            <v>55</v>
          </cell>
          <cell r="C3117" t="str">
            <v>133</v>
          </cell>
          <cell r="D3117" t="str">
            <v>Waukesha</v>
          </cell>
          <cell r="E3117" t="str">
            <v>County</v>
          </cell>
          <cell r="F3117" t="str">
            <v>WI</v>
          </cell>
          <cell r="G3117">
            <v>389891</v>
          </cell>
          <cell r="H3117">
            <v>9.8604481765416488E-2</v>
          </cell>
          <cell r="I3117">
            <v>0</v>
          </cell>
          <cell r="J3117" t="str">
            <v>TONS</v>
          </cell>
        </row>
        <row r="3118">
          <cell r="A3118" t="str">
            <v>55135</v>
          </cell>
          <cell r="B3118" t="str">
            <v>55</v>
          </cell>
          <cell r="C3118" t="str">
            <v>135</v>
          </cell>
          <cell r="D3118" t="str">
            <v>Waupaca</v>
          </cell>
          <cell r="E3118" t="str">
            <v>County</v>
          </cell>
          <cell r="F3118" t="str">
            <v>WI</v>
          </cell>
          <cell r="G3118">
            <v>52410</v>
          </cell>
          <cell r="H3118">
            <v>0.64939896966227817</v>
          </cell>
          <cell r="I3118">
            <v>3380.0335563068124</v>
          </cell>
          <cell r="J3118" t="str">
            <v>TONS</v>
          </cell>
        </row>
        <row r="3119">
          <cell r="A3119" t="str">
            <v>55137</v>
          </cell>
          <cell r="B3119" t="str">
            <v>55</v>
          </cell>
          <cell r="C3119" t="str">
            <v>137</v>
          </cell>
          <cell r="D3119" t="str">
            <v>Waushara</v>
          </cell>
          <cell r="E3119" t="str">
            <v>County</v>
          </cell>
          <cell r="F3119" t="str">
            <v>WI</v>
          </cell>
          <cell r="G3119">
            <v>24496</v>
          </cell>
          <cell r="H3119">
            <v>0.8949624428478119</v>
          </cell>
          <cell r="I3119">
            <v>2177.1845351818492</v>
          </cell>
          <cell r="J3119" t="str">
            <v>TONS</v>
          </cell>
        </row>
        <row r="3120">
          <cell r="A3120" t="str">
            <v>55139</v>
          </cell>
          <cell r="B3120" t="str">
            <v>55</v>
          </cell>
          <cell r="C3120" t="str">
            <v>139</v>
          </cell>
          <cell r="D3120" t="str">
            <v>Winnebago</v>
          </cell>
          <cell r="E3120" t="str">
            <v>County</v>
          </cell>
          <cell r="F3120" t="str">
            <v>WI</v>
          </cell>
          <cell r="G3120">
            <v>166994</v>
          </cell>
          <cell r="H3120">
            <v>0.13431021473825408</v>
          </cell>
          <cell r="I3120">
            <v>0</v>
          </cell>
          <cell r="J3120" t="str">
            <v>TONS</v>
          </cell>
        </row>
        <row r="3121">
          <cell r="A3121" t="str">
            <v>55141</v>
          </cell>
          <cell r="B3121" t="str">
            <v>55</v>
          </cell>
          <cell r="C3121" t="str">
            <v>141</v>
          </cell>
          <cell r="D3121" t="str">
            <v>Wood</v>
          </cell>
          <cell r="E3121" t="str">
            <v>County</v>
          </cell>
          <cell r="F3121" t="str">
            <v>WI</v>
          </cell>
          <cell r="G3121">
            <v>74749</v>
          </cell>
          <cell r="H3121">
            <v>0.36682764986822564</v>
          </cell>
          <cell r="I3121">
            <v>2723.0944649311823</v>
          </cell>
          <cell r="J3121" t="str">
            <v>TONS</v>
          </cell>
        </row>
        <row r="3122">
          <cell r="A3122" t="str">
            <v>56001</v>
          </cell>
          <cell r="B3122" t="str">
            <v>56</v>
          </cell>
          <cell r="C3122" t="str">
            <v>001</v>
          </cell>
          <cell r="D3122" t="str">
            <v>Albany</v>
          </cell>
          <cell r="E3122" t="str">
            <v>County</v>
          </cell>
          <cell r="F3122" t="str">
            <v>WY</v>
          </cell>
          <cell r="G3122">
            <v>36299</v>
          </cell>
          <cell r="H3122">
            <v>0.11939722857378991</v>
          </cell>
          <cell r="I3122">
            <v>0</v>
          </cell>
          <cell r="J3122" t="str">
            <v>TONS</v>
          </cell>
        </row>
        <row r="3123">
          <cell r="A3123" t="str">
            <v>56003</v>
          </cell>
          <cell r="B3123" t="str">
            <v>56</v>
          </cell>
          <cell r="C3123" t="str">
            <v>003</v>
          </cell>
          <cell r="D3123" t="str">
            <v>Big Horn</v>
          </cell>
          <cell r="E3123" t="str">
            <v>County</v>
          </cell>
          <cell r="F3123" t="str">
            <v>WY</v>
          </cell>
          <cell r="G3123">
            <v>11668</v>
          </cell>
          <cell r="H3123">
            <v>1</v>
          </cell>
          <cell r="I3123">
            <v>1158.7551501392063</v>
          </cell>
          <cell r="J3123" t="str">
            <v>TONS</v>
          </cell>
        </row>
        <row r="3124">
          <cell r="A3124" t="str">
            <v>56005</v>
          </cell>
          <cell r="B3124" t="str">
            <v>56</v>
          </cell>
          <cell r="C3124" t="str">
            <v>005</v>
          </cell>
          <cell r="D3124" t="str">
            <v>Campbell</v>
          </cell>
          <cell r="E3124" t="str">
            <v>County</v>
          </cell>
          <cell r="F3124" t="str">
            <v>WY</v>
          </cell>
          <cell r="G3124">
            <v>46133</v>
          </cell>
          <cell r="H3124">
            <v>0.29072464396419051</v>
          </cell>
          <cell r="I3124">
            <v>1331.9526974346104</v>
          </cell>
          <cell r="J3124" t="str">
            <v>TONS</v>
          </cell>
        </row>
        <row r="3125">
          <cell r="A3125" t="str">
            <v>56007</v>
          </cell>
          <cell r="B3125" t="str">
            <v>56</v>
          </cell>
          <cell r="C3125" t="str">
            <v>007</v>
          </cell>
          <cell r="D3125" t="str">
            <v>Carbon</v>
          </cell>
          <cell r="E3125" t="str">
            <v>County</v>
          </cell>
          <cell r="F3125" t="str">
            <v>WY</v>
          </cell>
          <cell r="G3125">
            <v>15885</v>
          </cell>
          <cell r="H3125">
            <v>0.41630468995908088</v>
          </cell>
          <cell r="I3125">
            <v>656.74047033515353</v>
          </cell>
          <cell r="J3125" t="str">
            <v>TONS</v>
          </cell>
        </row>
        <row r="3126">
          <cell r="A3126" t="str">
            <v>56009</v>
          </cell>
          <cell r="B3126" t="str">
            <v>56</v>
          </cell>
          <cell r="C3126" t="str">
            <v>009</v>
          </cell>
          <cell r="D3126" t="str">
            <v>Converse</v>
          </cell>
          <cell r="E3126" t="str">
            <v>County</v>
          </cell>
          <cell r="F3126" t="str">
            <v>WY</v>
          </cell>
          <cell r="G3126">
            <v>13833</v>
          </cell>
          <cell r="H3126">
            <v>0.55360370129400704</v>
          </cell>
          <cell r="I3126">
            <v>760.51996398406231</v>
          </cell>
          <cell r="J3126" t="str">
            <v>TONS</v>
          </cell>
        </row>
        <row r="3127">
          <cell r="A3127" t="str">
            <v>56011</v>
          </cell>
          <cell r="B3127" t="str">
            <v>56</v>
          </cell>
          <cell r="C3127" t="str">
            <v>011</v>
          </cell>
          <cell r="D3127" t="str">
            <v>Crook</v>
          </cell>
          <cell r="E3127" t="str">
            <v>County</v>
          </cell>
          <cell r="F3127" t="str">
            <v>WY</v>
          </cell>
          <cell r="G3127">
            <v>7083</v>
          </cell>
          <cell r="H3127">
            <v>1</v>
          </cell>
          <cell r="I3127">
            <v>703.41641484710306</v>
          </cell>
          <cell r="J3127" t="str">
            <v>TONS</v>
          </cell>
        </row>
        <row r="3128">
          <cell r="A3128" t="str">
            <v>56013</v>
          </cell>
          <cell r="B3128" t="str">
            <v>56</v>
          </cell>
          <cell r="C3128" t="str">
            <v>013</v>
          </cell>
          <cell r="D3128" t="str">
            <v>Fremont</v>
          </cell>
          <cell r="E3128" t="str">
            <v>County</v>
          </cell>
          <cell r="F3128" t="str">
            <v>WY</v>
          </cell>
          <cell r="G3128">
            <v>40123</v>
          </cell>
          <cell r="H3128">
            <v>0.51424370062059166</v>
          </cell>
          <cell r="I3128">
            <v>2049.0739640745837</v>
          </cell>
          <cell r="J3128" t="str">
            <v>TONS</v>
          </cell>
        </row>
        <row r="3129">
          <cell r="A3129" t="str">
            <v>56015</v>
          </cell>
          <cell r="B3129" t="str">
            <v>56</v>
          </cell>
          <cell r="C3129" t="str">
            <v>015</v>
          </cell>
          <cell r="D3129" t="str">
            <v>Goshen</v>
          </cell>
          <cell r="E3129" t="str">
            <v>County</v>
          </cell>
          <cell r="F3129" t="str">
            <v>WY</v>
          </cell>
          <cell r="G3129">
            <v>13249</v>
          </cell>
          <cell r="H3129">
            <v>0.459959242206959</v>
          </cell>
          <cell r="I3129">
            <v>605.19831033153275</v>
          </cell>
          <cell r="J3129" t="str">
            <v>TONS</v>
          </cell>
        </row>
        <row r="3130">
          <cell r="A3130" t="str">
            <v>56017</v>
          </cell>
          <cell r="B3130" t="str">
            <v>56</v>
          </cell>
          <cell r="C3130" t="str">
            <v>017</v>
          </cell>
          <cell r="D3130" t="str">
            <v>Hot Springs</v>
          </cell>
          <cell r="E3130" t="str">
            <v>County</v>
          </cell>
          <cell r="F3130" t="str">
            <v>WY</v>
          </cell>
          <cell r="G3130">
            <v>4812</v>
          </cell>
          <cell r="H3130">
            <v>0.31483790523690774</v>
          </cell>
          <cell r="I3130">
            <v>150.45543816085856</v>
          </cell>
          <cell r="J3130" t="str">
            <v>TONS</v>
          </cell>
        </row>
        <row r="3131">
          <cell r="A3131" t="str">
            <v>56019</v>
          </cell>
          <cell r="B3131" t="str">
            <v>56</v>
          </cell>
          <cell r="C3131" t="str">
            <v>019</v>
          </cell>
          <cell r="D3131" t="str">
            <v>Johnson</v>
          </cell>
          <cell r="E3131" t="str">
            <v>County</v>
          </cell>
          <cell r="F3131" t="str">
            <v>WY</v>
          </cell>
          <cell r="G3131">
            <v>8569</v>
          </cell>
          <cell r="H3131">
            <v>0.49025557241218343</v>
          </cell>
          <cell r="I3131">
            <v>417.20349552063817</v>
          </cell>
          <cell r="J3131" t="str">
            <v>TONS</v>
          </cell>
        </row>
        <row r="3132">
          <cell r="A3132" t="str">
            <v>56021</v>
          </cell>
          <cell r="B3132" t="str">
            <v>56</v>
          </cell>
          <cell r="C3132" t="str">
            <v>021</v>
          </cell>
          <cell r="D3132" t="str">
            <v>Laramie</v>
          </cell>
          <cell r="E3132" t="str">
            <v>County</v>
          </cell>
          <cell r="F3132" t="str">
            <v>WY</v>
          </cell>
          <cell r="G3132">
            <v>91738</v>
          </cell>
          <cell r="H3132">
            <v>0.19784603980902135</v>
          </cell>
          <cell r="I3132">
            <v>0</v>
          </cell>
          <cell r="J3132" t="str">
            <v>TONS</v>
          </cell>
        </row>
        <row r="3133">
          <cell r="A3133" t="str">
            <v>56023</v>
          </cell>
          <cell r="B3133" t="str">
            <v>56</v>
          </cell>
          <cell r="C3133" t="str">
            <v>023</v>
          </cell>
          <cell r="D3133" t="str">
            <v>Lincoln</v>
          </cell>
          <cell r="E3133" t="str">
            <v>County</v>
          </cell>
          <cell r="F3133" t="str">
            <v>WY</v>
          </cell>
          <cell r="G3133">
            <v>18106</v>
          </cell>
          <cell r="H3133">
            <v>0.82729481939688498</v>
          </cell>
          <cell r="I3133">
            <v>1487.572282647855</v>
          </cell>
          <cell r="J3133" t="str">
            <v>TONS</v>
          </cell>
        </row>
        <row r="3134">
          <cell r="A3134" t="str">
            <v>56025</v>
          </cell>
          <cell r="B3134" t="str">
            <v>56</v>
          </cell>
          <cell r="C3134" t="str">
            <v>025</v>
          </cell>
          <cell r="D3134" t="str">
            <v>Natrona</v>
          </cell>
          <cell r="E3134" t="str">
            <v>County</v>
          </cell>
          <cell r="F3134" t="str">
            <v>WY</v>
          </cell>
          <cell r="G3134">
            <v>75450</v>
          </cell>
          <cell r="H3134">
            <v>0.14449304174950298</v>
          </cell>
          <cell r="I3134">
            <v>0</v>
          </cell>
          <cell r="J3134" t="str">
            <v>TONS</v>
          </cell>
        </row>
        <row r="3135">
          <cell r="A3135" t="str">
            <v>56027</v>
          </cell>
          <cell r="B3135" t="str">
            <v>56</v>
          </cell>
          <cell r="C3135" t="str">
            <v>027</v>
          </cell>
          <cell r="D3135" t="str">
            <v>Niobrara</v>
          </cell>
          <cell r="E3135" t="str">
            <v>County</v>
          </cell>
          <cell r="F3135" t="str">
            <v>WY</v>
          </cell>
          <cell r="G3135">
            <v>2484</v>
          </cell>
          <cell r="H3135">
            <v>1</v>
          </cell>
          <cell r="I3135">
            <v>246.6873322716651</v>
          </cell>
          <cell r="J3135" t="str">
            <v>TONS</v>
          </cell>
        </row>
        <row r="3136">
          <cell r="A3136" t="str">
            <v>56029</v>
          </cell>
          <cell r="B3136" t="str">
            <v>56</v>
          </cell>
          <cell r="C3136" t="str">
            <v>029</v>
          </cell>
          <cell r="D3136" t="str">
            <v>Park</v>
          </cell>
          <cell r="E3136" t="str">
            <v>County</v>
          </cell>
          <cell r="F3136" t="str">
            <v>WY</v>
          </cell>
          <cell r="G3136">
            <v>28205</v>
          </cell>
          <cell r="H3136">
            <v>0.44240382910831411</v>
          </cell>
          <cell r="I3136">
            <v>1239.1966715321405</v>
          </cell>
          <cell r="J3136" t="str">
            <v>TONS</v>
          </cell>
        </row>
        <row r="3137">
          <cell r="A3137" t="str">
            <v>56031</v>
          </cell>
          <cell r="B3137" t="str">
            <v>56</v>
          </cell>
          <cell r="C3137" t="str">
            <v>031</v>
          </cell>
          <cell r="D3137" t="str">
            <v>Platte</v>
          </cell>
          <cell r="E3137" t="str">
            <v>County</v>
          </cell>
          <cell r="F3137" t="str">
            <v>WY</v>
          </cell>
          <cell r="G3137">
            <v>8667</v>
          </cell>
          <cell r="H3137">
            <v>0.58647744317526251</v>
          </cell>
          <cell r="I3137">
            <v>504.79537437072219</v>
          </cell>
          <cell r="J3137" t="str">
            <v>TONS</v>
          </cell>
        </row>
        <row r="3138">
          <cell r="A3138" t="str">
            <v>56033</v>
          </cell>
          <cell r="B3138" t="str">
            <v>56</v>
          </cell>
          <cell r="C3138" t="str">
            <v>033</v>
          </cell>
          <cell r="D3138" t="str">
            <v>Sheridan</v>
          </cell>
          <cell r="E3138" t="str">
            <v>County</v>
          </cell>
          <cell r="F3138" t="str">
            <v>WY</v>
          </cell>
          <cell r="G3138">
            <v>29116</v>
          </cell>
          <cell r="H3138">
            <v>0.35478774556944637</v>
          </cell>
          <cell r="I3138">
            <v>1025.8776740605074</v>
          </cell>
          <cell r="J3138" t="str">
            <v>TONS</v>
          </cell>
        </row>
        <row r="3139">
          <cell r="A3139" t="str">
            <v>56035</v>
          </cell>
          <cell r="B3139" t="str">
            <v>56</v>
          </cell>
          <cell r="C3139" t="str">
            <v>035</v>
          </cell>
          <cell r="D3139" t="str">
            <v>Sublette</v>
          </cell>
          <cell r="E3139" t="str">
            <v>County</v>
          </cell>
          <cell r="F3139" t="str">
            <v>WY</v>
          </cell>
          <cell r="G3139">
            <v>10247</v>
          </cell>
          <cell r="H3139">
            <v>1</v>
          </cell>
          <cell r="I3139">
            <v>1017.6349008807379</v>
          </cell>
          <cell r="J3139" t="str">
            <v>TONS</v>
          </cell>
        </row>
        <row r="3140">
          <cell r="A3140" t="str">
            <v>56037</v>
          </cell>
          <cell r="B3140" t="str">
            <v>56</v>
          </cell>
          <cell r="C3140" t="str">
            <v>037</v>
          </cell>
          <cell r="D3140" t="str">
            <v>Sweetwater</v>
          </cell>
          <cell r="E3140" t="str">
            <v>County</v>
          </cell>
          <cell r="F3140" t="str">
            <v>WY</v>
          </cell>
          <cell r="G3140">
            <v>43806</v>
          </cell>
          <cell r="H3140">
            <v>0.10916312833858376</v>
          </cell>
          <cell r="I3140">
            <v>0</v>
          </cell>
          <cell r="J3140" t="str">
            <v>TONS</v>
          </cell>
        </row>
        <row r="3141">
          <cell r="A3141" t="str">
            <v>56039</v>
          </cell>
          <cell r="B3141" t="str">
            <v>56</v>
          </cell>
          <cell r="C3141" t="str">
            <v>039</v>
          </cell>
          <cell r="D3141" t="str">
            <v>Teton</v>
          </cell>
          <cell r="E3141" t="str">
            <v>County</v>
          </cell>
          <cell r="F3141" t="str">
            <v>WY</v>
          </cell>
          <cell r="G3141">
            <v>21294</v>
          </cell>
          <cell r="H3141">
            <v>0.46430919507842583</v>
          </cell>
          <cell r="I3141">
            <v>981.88311359498903</v>
          </cell>
          <cell r="J3141" t="str">
            <v>TONS</v>
          </cell>
        </row>
        <row r="3142">
          <cell r="A3142" t="str">
            <v>56041</v>
          </cell>
          <cell r="B3142" t="str">
            <v>56</v>
          </cell>
          <cell r="C3142" t="str">
            <v>041</v>
          </cell>
          <cell r="D3142" t="str">
            <v>Uinta</v>
          </cell>
          <cell r="E3142" t="str">
            <v>County</v>
          </cell>
          <cell r="F3142" t="str">
            <v>WY</v>
          </cell>
          <cell r="G3142">
            <v>21118</v>
          </cell>
          <cell r="H3142">
            <v>0.43095937115257127</v>
          </cell>
          <cell r="I3142">
            <v>903.82504468777142</v>
          </cell>
          <cell r="J3142" t="str">
            <v>TONS</v>
          </cell>
        </row>
        <row r="3143">
          <cell r="A3143" t="str">
            <v>56043</v>
          </cell>
          <cell r="B3143" t="str">
            <v>56</v>
          </cell>
          <cell r="C3143" t="str">
            <v>043</v>
          </cell>
          <cell r="D3143" t="str">
            <v>Washakie</v>
          </cell>
          <cell r="E3143" t="str">
            <v>County</v>
          </cell>
          <cell r="F3143" t="str">
            <v>WY</v>
          </cell>
          <cell r="G3143">
            <v>8533</v>
          </cell>
          <cell r="H3143">
            <v>0.35954529473807573</v>
          </cell>
          <cell r="I3143">
            <v>304.68467609076839</v>
          </cell>
          <cell r="J3143" t="str">
            <v>TONS</v>
          </cell>
        </row>
        <row r="3144">
          <cell r="A3144" t="str">
            <v>56045</v>
          </cell>
          <cell r="B3144" t="str">
            <v>56</v>
          </cell>
          <cell r="C3144" t="str">
            <v>045</v>
          </cell>
          <cell r="D3144" t="str">
            <v>Weston</v>
          </cell>
          <cell r="E3144" t="str">
            <v>County</v>
          </cell>
          <cell r="F3144" t="str">
            <v>WY</v>
          </cell>
          <cell r="G3144">
            <v>7208</v>
          </cell>
          <cell r="H3144">
            <v>0.54536625971143171</v>
          </cell>
          <cell r="I3144">
            <v>390.38965505632672</v>
          </cell>
          <cell r="J3144" t="str">
            <v>TONS</v>
          </cell>
        </row>
        <row r="3145">
          <cell r="A3145" t="str">
            <v>72001</v>
          </cell>
          <cell r="B3145" t="str">
            <v>72</v>
          </cell>
          <cell r="C3145" t="str">
            <v>001</v>
          </cell>
          <cell r="D3145" t="str">
            <v>Adjuntas</v>
          </cell>
          <cell r="E3145" t="str">
            <v>Municipio</v>
          </cell>
          <cell r="F3145" t="str">
            <v>PR</v>
          </cell>
          <cell r="G3145">
            <v>19483</v>
          </cell>
          <cell r="H3145">
            <v>0.43535389827028692</v>
          </cell>
          <cell r="I3145">
            <v>842.35183266033141</v>
          </cell>
          <cell r="J3145" t="str">
            <v>TONS</v>
          </cell>
        </row>
        <row r="3146">
          <cell r="A3146" t="str">
            <v>72003</v>
          </cell>
          <cell r="B3146" t="str">
            <v>72</v>
          </cell>
          <cell r="C3146" t="str">
            <v>003</v>
          </cell>
          <cell r="D3146" t="str">
            <v>Aguada</v>
          </cell>
          <cell r="E3146" t="str">
            <v>Municipio</v>
          </cell>
          <cell r="F3146" t="str">
            <v>PR</v>
          </cell>
          <cell r="G3146">
            <v>41959</v>
          </cell>
          <cell r="H3146">
            <v>0</v>
          </cell>
          <cell r="I3146">
            <v>0</v>
          </cell>
          <cell r="J3146" t="str">
            <v>TONS</v>
          </cell>
        </row>
        <row r="3147">
          <cell r="A3147" t="str">
            <v>72005</v>
          </cell>
          <cell r="B3147" t="str">
            <v>72</v>
          </cell>
          <cell r="C3147" t="str">
            <v>005</v>
          </cell>
          <cell r="D3147" t="str">
            <v>Aguadilla</v>
          </cell>
          <cell r="E3147" t="str">
            <v>Municipio</v>
          </cell>
          <cell r="F3147" t="str">
            <v>PR</v>
          </cell>
          <cell r="G3147">
            <v>60949</v>
          </cell>
          <cell r="H3147">
            <v>7.0550788364042067E-4</v>
          </cell>
          <cell r="I3147">
            <v>0</v>
          </cell>
          <cell r="J3147" t="str">
            <v>TONS</v>
          </cell>
        </row>
        <row r="3148">
          <cell r="A3148" t="str">
            <v>72007</v>
          </cell>
          <cell r="B3148" t="str">
            <v>72</v>
          </cell>
          <cell r="C3148" t="str">
            <v>007</v>
          </cell>
          <cell r="D3148" t="str">
            <v>Aguas Buenas</v>
          </cell>
          <cell r="E3148" t="str">
            <v>Municipio</v>
          </cell>
          <cell r="F3148" t="str">
            <v>PR</v>
          </cell>
          <cell r="G3148">
            <v>28659</v>
          </cell>
          <cell r="H3148">
            <v>0.1054119124882236</v>
          </cell>
          <cell r="I3148">
            <v>0</v>
          </cell>
          <cell r="J3148" t="str">
            <v>TONS</v>
          </cell>
        </row>
        <row r="3149">
          <cell r="A3149" t="str">
            <v>72009</v>
          </cell>
          <cell r="B3149" t="str">
            <v>72</v>
          </cell>
          <cell r="C3149" t="str">
            <v>009</v>
          </cell>
          <cell r="D3149" t="str">
            <v>Aibonito</v>
          </cell>
          <cell r="E3149" t="str">
            <v>Municipio</v>
          </cell>
          <cell r="F3149" t="str">
            <v>PR</v>
          </cell>
          <cell r="G3149">
            <v>25900</v>
          </cell>
          <cell r="H3149">
            <v>0.12007722007722008</v>
          </cell>
          <cell r="I3149">
            <v>0</v>
          </cell>
          <cell r="J3149" t="str">
            <v>TONS</v>
          </cell>
        </row>
        <row r="3150">
          <cell r="A3150" t="str">
            <v>72011</v>
          </cell>
          <cell r="B3150" t="str">
            <v>72</v>
          </cell>
          <cell r="C3150" t="str">
            <v>011</v>
          </cell>
          <cell r="D3150" t="str">
            <v>Anasco</v>
          </cell>
          <cell r="E3150" t="str">
            <v>Municipio</v>
          </cell>
          <cell r="F3150" t="str">
            <v>PR</v>
          </cell>
          <cell r="G3150">
            <v>29261</v>
          </cell>
          <cell r="H3150">
            <v>0.12593554560678036</v>
          </cell>
          <cell r="I3150">
            <v>0</v>
          </cell>
          <cell r="J3150" t="str">
            <v>TONS</v>
          </cell>
        </row>
        <row r="3151">
          <cell r="A3151" t="str">
            <v>72013</v>
          </cell>
          <cell r="B3151" t="str">
            <v>72</v>
          </cell>
          <cell r="C3151" t="str">
            <v>013</v>
          </cell>
          <cell r="D3151" t="str">
            <v>Arecibo</v>
          </cell>
          <cell r="E3151" t="str">
            <v>Municipio</v>
          </cell>
          <cell r="F3151" t="str">
            <v>PR</v>
          </cell>
          <cell r="G3151">
            <v>96440</v>
          </cell>
          <cell r="H3151">
            <v>9.3726669431771048E-2</v>
          </cell>
          <cell r="I3151">
            <v>0</v>
          </cell>
          <cell r="J3151" t="str">
            <v>TONS</v>
          </cell>
        </row>
        <row r="3152">
          <cell r="A3152" t="str">
            <v>72015</v>
          </cell>
          <cell r="B3152" t="str">
            <v>72</v>
          </cell>
          <cell r="C3152" t="str">
            <v>015</v>
          </cell>
          <cell r="D3152" t="str">
            <v>Arroyo</v>
          </cell>
          <cell r="E3152" t="str">
            <v>Municipio</v>
          </cell>
          <cell r="F3152" t="str">
            <v>PR</v>
          </cell>
          <cell r="G3152">
            <v>19575</v>
          </cell>
          <cell r="H3152">
            <v>4.219667943805875E-2</v>
          </cell>
          <cell r="I3152">
            <v>0</v>
          </cell>
          <cell r="J3152" t="str">
            <v>TONS</v>
          </cell>
        </row>
        <row r="3153">
          <cell r="A3153" t="str">
            <v>72017</v>
          </cell>
          <cell r="B3153" t="str">
            <v>72</v>
          </cell>
          <cell r="C3153" t="str">
            <v>017</v>
          </cell>
          <cell r="D3153" t="str">
            <v>Barceloneta</v>
          </cell>
          <cell r="E3153" t="str">
            <v>Municipio</v>
          </cell>
          <cell r="F3153" t="str">
            <v>PR</v>
          </cell>
          <cell r="G3153">
            <v>24816</v>
          </cell>
          <cell r="H3153">
            <v>2.0470664087685365E-2</v>
          </cell>
          <cell r="I3153">
            <v>0</v>
          </cell>
          <cell r="J3153" t="str">
            <v>TONS</v>
          </cell>
        </row>
        <row r="3154">
          <cell r="A3154" t="str">
            <v>72019</v>
          </cell>
          <cell r="B3154" t="str">
            <v>72</v>
          </cell>
          <cell r="C3154" t="str">
            <v>019</v>
          </cell>
          <cell r="D3154" t="str">
            <v>Barranquitas</v>
          </cell>
          <cell r="E3154" t="str">
            <v>Municipio</v>
          </cell>
          <cell r="F3154" t="str">
            <v>PR</v>
          </cell>
          <cell r="G3154">
            <v>30318</v>
          </cell>
          <cell r="H3154">
            <v>3.1862260043538489E-2</v>
          </cell>
          <cell r="I3154">
            <v>0</v>
          </cell>
          <cell r="J3154" t="str">
            <v>TONS</v>
          </cell>
        </row>
        <row r="3155">
          <cell r="A3155" t="str">
            <v>72021</v>
          </cell>
          <cell r="B3155" t="str">
            <v>72</v>
          </cell>
          <cell r="C3155" t="str">
            <v>021</v>
          </cell>
          <cell r="D3155" t="str">
            <v>Bayamo'n</v>
          </cell>
          <cell r="E3155" t="str">
            <v>Municipio</v>
          </cell>
          <cell r="F3155" t="str">
            <v>PR</v>
          </cell>
          <cell r="G3155">
            <v>208116</v>
          </cell>
          <cell r="H3155">
            <v>1.1532030213919161E-4</v>
          </cell>
          <cell r="I3155">
            <v>0</v>
          </cell>
          <cell r="J3155" t="str">
            <v>TONS</v>
          </cell>
        </row>
        <row r="3156">
          <cell r="A3156" t="str">
            <v>72023</v>
          </cell>
          <cell r="B3156" t="str">
            <v>72</v>
          </cell>
          <cell r="C3156" t="str">
            <v>023</v>
          </cell>
          <cell r="D3156" t="str">
            <v>Cabo Rojo</v>
          </cell>
          <cell r="E3156" t="str">
            <v>Municipio</v>
          </cell>
          <cell r="F3156" t="str">
            <v>PR</v>
          </cell>
          <cell r="G3156">
            <v>50917</v>
          </cell>
          <cell r="H3156">
            <v>4.5328672152719129E-2</v>
          </cell>
          <cell r="I3156">
            <v>0</v>
          </cell>
          <cell r="J3156" t="str">
            <v>TONS</v>
          </cell>
        </row>
        <row r="3157">
          <cell r="A3157" t="str">
            <v>72025</v>
          </cell>
          <cell r="B3157" t="str">
            <v>72</v>
          </cell>
          <cell r="C3157" t="str">
            <v>025</v>
          </cell>
          <cell r="D3157" t="str">
            <v>Caguas</v>
          </cell>
          <cell r="E3157" t="str">
            <v>Municipio</v>
          </cell>
          <cell r="F3157" t="str">
            <v>PR</v>
          </cell>
          <cell r="G3157">
            <v>142893</v>
          </cell>
          <cell r="H3157">
            <v>8.9647498477882052E-3</v>
          </cell>
          <cell r="I3157">
            <v>0</v>
          </cell>
          <cell r="J3157" t="str">
            <v>TONS</v>
          </cell>
        </row>
        <row r="3158">
          <cell r="A3158" t="str">
            <v>72027</v>
          </cell>
          <cell r="B3158" t="str">
            <v>72</v>
          </cell>
          <cell r="C3158" t="str">
            <v>027</v>
          </cell>
          <cell r="D3158" t="str">
            <v>Camuy</v>
          </cell>
          <cell r="E3158" t="str">
            <v>Municipio</v>
          </cell>
          <cell r="F3158" t="str">
            <v>PR</v>
          </cell>
          <cell r="G3158">
            <v>35159</v>
          </cell>
          <cell r="H3158">
            <v>0.13492988992861002</v>
          </cell>
          <cell r="I3158">
            <v>0</v>
          </cell>
          <cell r="J3158" t="str">
            <v>TONS</v>
          </cell>
        </row>
        <row r="3159">
          <cell r="A3159" t="str">
            <v>72029</v>
          </cell>
          <cell r="B3159" t="str">
            <v>72</v>
          </cell>
          <cell r="C3159" t="str">
            <v>029</v>
          </cell>
          <cell r="D3159" t="str">
            <v>Canovanas</v>
          </cell>
          <cell r="E3159" t="str">
            <v>Municipio</v>
          </cell>
          <cell r="F3159" t="str">
            <v>PR</v>
          </cell>
          <cell r="G3159">
            <v>47648</v>
          </cell>
          <cell r="H3159">
            <v>2.2771155137676292E-2</v>
          </cell>
          <cell r="I3159">
            <v>0</v>
          </cell>
          <cell r="J3159" t="str">
            <v>TONS</v>
          </cell>
        </row>
        <row r="3160">
          <cell r="A3160" t="str">
            <v>72031</v>
          </cell>
          <cell r="B3160" t="str">
            <v>72</v>
          </cell>
          <cell r="C3160" t="str">
            <v>031</v>
          </cell>
          <cell r="D3160" t="str">
            <v>Carolina</v>
          </cell>
          <cell r="E3160" t="str">
            <v>Municipio</v>
          </cell>
          <cell r="F3160" t="str">
            <v>PR</v>
          </cell>
          <cell r="G3160">
            <v>176762</v>
          </cell>
          <cell r="H3160">
            <v>1.6406241160430409E-3</v>
          </cell>
          <cell r="I3160">
            <v>0</v>
          </cell>
          <cell r="J3160" t="str">
            <v>TONS</v>
          </cell>
        </row>
        <row r="3161">
          <cell r="A3161" t="str">
            <v>72033</v>
          </cell>
          <cell r="B3161" t="str">
            <v>72</v>
          </cell>
          <cell r="C3161" t="str">
            <v>033</v>
          </cell>
          <cell r="D3161" t="str">
            <v>Catano</v>
          </cell>
          <cell r="E3161" t="str">
            <v>Municipio</v>
          </cell>
          <cell r="F3161" t="str">
            <v>PR</v>
          </cell>
          <cell r="G3161">
            <v>28140</v>
          </cell>
          <cell r="H3161">
            <v>1.4214641080312722E-4</v>
          </cell>
          <cell r="I3161">
            <v>0</v>
          </cell>
          <cell r="J3161" t="str">
            <v>TONS</v>
          </cell>
        </row>
        <row r="3162">
          <cell r="A3162" t="str">
            <v>72035</v>
          </cell>
          <cell r="B3162" t="str">
            <v>72</v>
          </cell>
          <cell r="C3162" t="str">
            <v>035</v>
          </cell>
          <cell r="D3162" t="str">
            <v>Cayey</v>
          </cell>
          <cell r="E3162" t="str">
            <v>Municipio</v>
          </cell>
          <cell r="F3162" t="str">
            <v>PR</v>
          </cell>
          <cell r="G3162">
            <v>48119</v>
          </cell>
          <cell r="H3162">
            <v>9.1585444419044454E-2</v>
          </cell>
          <cell r="I3162">
            <v>0</v>
          </cell>
          <cell r="J3162" t="str">
            <v>TONS</v>
          </cell>
        </row>
        <row r="3163">
          <cell r="A3163" t="str">
            <v>72037</v>
          </cell>
          <cell r="B3163" t="str">
            <v>72</v>
          </cell>
          <cell r="C3163" t="str">
            <v>037</v>
          </cell>
          <cell r="D3163" t="str">
            <v>Ceiba</v>
          </cell>
          <cell r="E3163" t="str">
            <v>Municipio</v>
          </cell>
          <cell r="F3163" t="str">
            <v>PR</v>
          </cell>
          <cell r="G3163">
            <v>13631</v>
          </cell>
          <cell r="H3163">
            <v>0.11811312449563495</v>
          </cell>
          <cell r="I3163">
            <v>0</v>
          </cell>
          <cell r="J3163" t="str">
            <v>TONS</v>
          </cell>
        </row>
        <row r="3164">
          <cell r="A3164" t="str">
            <v>72039</v>
          </cell>
          <cell r="B3164" t="str">
            <v>72</v>
          </cell>
          <cell r="C3164" t="str">
            <v>039</v>
          </cell>
          <cell r="D3164" t="str">
            <v>Ciales</v>
          </cell>
          <cell r="E3164" t="str">
            <v>Municipio</v>
          </cell>
          <cell r="F3164" t="str">
            <v>PR</v>
          </cell>
          <cell r="G3164">
            <v>18782</v>
          </cell>
          <cell r="H3164">
            <v>0.38446384836545627</v>
          </cell>
          <cell r="I3164">
            <v>717.12126663997333</v>
          </cell>
          <cell r="J3164" t="str">
            <v>TONS</v>
          </cell>
        </row>
        <row r="3165">
          <cell r="A3165" t="str">
            <v>72041</v>
          </cell>
          <cell r="B3165" t="str">
            <v>72</v>
          </cell>
          <cell r="C3165" t="str">
            <v>041</v>
          </cell>
          <cell r="D3165" t="str">
            <v>Cidra</v>
          </cell>
          <cell r="E3165" t="str">
            <v>Municipio</v>
          </cell>
          <cell r="F3165" t="str">
            <v>PR</v>
          </cell>
          <cell r="G3165">
            <v>43480</v>
          </cell>
          <cell r="H3165">
            <v>3.8914443422263106E-2</v>
          </cell>
          <cell r="I3165">
            <v>0</v>
          </cell>
          <cell r="J3165" t="str">
            <v>TONS</v>
          </cell>
        </row>
        <row r="3166">
          <cell r="A3166" t="str">
            <v>72043</v>
          </cell>
          <cell r="B3166" t="str">
            <v>72</v>
          </cell>
          <cell r="C3166" t="str">
            <v>043</v>
          </cell>
          <cell r="D3166" t="str">
            <v>Coamo</v>
          </cell>
          <cell r="E3166" t="str">
            <v>Municipio</v>
          </cell>
          <cell r="F3166" t="str">
            <v>PR</v>
          </cell>
          <cell r="G3166">
            <v>40512</v>
          </cell>
          <cell r="H3166">
            <v>0.18866015007898895</v>
          </cell>
          <cell r="I3166">
            <v>0</v>
          </cell>
          <cell r="J3166" t="str">
            <v>TONS</v>
          </cell>
        </row>
        <row r="3167">
          <cell r="A3167" t="str">
            <v>72045</v>
          </cell>
          <cell r="B3167" t="str">
            <v>72</v>
          </cell>
          <cell r="C3167" t="str">
            <v>045</v>
          </cell>
          <cell r="D3167" t="str">
            <v>Comerio</v>
          </cell>
          <cell r="E3167" t="str">
            <v>Municipio</v>
          </cell>
          <cell r="F3167" t="str">
            <v>PR</v>
          </cell>
          <cell r="G3167">
            <v>20778</v>
          </cell>
          <cell r="H3167">
            <v>0.1256136298007508</v>
          </cell>
          <cell r="I3167">
            <v>0</v>
          </cell>
          <cell r="J3167" t="str">
            <v>TONS</v>
          </cell>
        </row>
        <row r="3168">
          <cell r="A3168" t="str">
            <v>72047</v>
          </cell>
          <cell r="B3168" t="str">
            <v>72</v>
          </cell>
          <cell r="C3168" t="str">
            <v>047</v>
          </cell>
          <cell r="D3168" t="str">
            <v>Corozal</v>
          </cell>
          <cell r="E3168" t="str">
            <v>Municipio</v>
          </cell>
          <cell r="F3168" t="str">
            <v>PR</v>
          </cell>
          <cell r="G3168">
            <v>37142</v>
          </cell>
          <cell r="H3168">
            <v>6.3836088525119808E-2</v>
          </cell>
          <cell r="I3168">
            <v>0</v>
          </cell>
          <cell r="J3168" t="str">
            <v>TONS</v>
          </cell>
        </row>
        <row r="3169">
          <cell r="A3169" t="str">
            <v>72049</v>
          </cell>
          <cell r="B3169" t="str">
            <v>72</v>
          </cell>
          <cell r="C3169" t="str">
            <v>049</v>
          </cell>
          <cell r="D3169" t="str">
            <v>Culebra</v>
          </cell>
          <cell r="E3169" t="str">
            <v>Municipio</v>
          </cell>
          <cell r="F3169" t="str">
            <v>PR</v>
          </cell>
          <cell r="G3169">
            <v>1818</v>
          </cell>
          <cell r="H3169">
            <v>1</v>
          </cell>
          <cell r="I3169">
            <v>180.54652579303024</v>
          </cell>
          <cell r="J3169" t="str">
            <v>TONS</v>
          </cell>
        </row>
        <row r="3170">
          <cell r="A3170" t="str">
            <v>72051</v>
          </cell>
          <cell r="B3170" t="str">
            <v>72</v>
          </cell>
          <cell r="C3170" t="str">
            <v>051</v>
          </cell>
          <cell r="D3170" t="str">
            <v>Dorado</v>
          </cell>
          <cell r="E3170" t="str">
            <v>Municipio</v>
          </cell>
          <cell r="F3170" t="str">
            <v>PR</v>
          </cell>
          <cell r="G3170">
            <v>38165</v>
          </cell>
          <cell r="H3170">
            <v>2.3581815799816587E-4</v>
          </cell>
          <cell r="I3170">
            <v>0</v>
          </cell>
          <cell r="J3170" t="str">
            <v>TONS</v>
          </cell>
        </row>
        <row r="3171">
          <cell r="A3171" t="str">
            <v>72053</v>
          </cell>
          <cell r="B3171" t="str">
            <v>72</v>
          </cell>
          <cell r="C3171" t="str">
            <v>053</v>
          </cell>
          <cell r="D3171" t="str">
            <v>Fajardo</v>
          </cell>
          <cell r="E3171" t="str">
            <v>Municipio</v>
          </cell>
          <cell r="F3171" t="str">
            <v>PR</v>
          </cell>
          <cell r="G3171">
            <v>36993</v>
          </cell>
          <cell r="H3171">
            <v>2.1193198713270078E-2</v>
          </cell>
          <cell r="I3171">
            <v>0</v>
          </cell>
          <cell r="J3171" t="str">
            <v>TONS</v>
          </cell>
        </row>
        <row r="3172">
          <cell r="A3172" t="str">
            <v>72054</v>
          </cell>
          <cell r="B3172" t="str">
            <v>72</v>
          </cell>
          <cell r="C3172" t="str">
            <v>054</v>
          </cell>
          <cell r="D3172" t="str">
            <v>Florida</v>
          </cell>
          <cell r="E3172" t="str">
            <v>Municipio</v>
          </cell>
          <cell r="F3172" t="str">
            <v>PR</v>
          </cell>
          <cell r="G3172">
            <v>12680</v>
          </cell>
          <cell r="H3172">
            <v>0.17910094637223975</v>
          </cell>
          <cell r="I3172">
            <v>0</v>
          </cell>
          <cell r="J3172" t="str">
            <v>TONS</v>
          </cell>
        </row>
        <row r="3173">
          <cell r="A3173" t="str">
            <v>72055</v>
          </cell>
          <cell r="B3173" t="str">
            <v>72</v>
          </cell>
          <cell r="C3173" t="str">
            <v>055</v>
          </cell>
          <cell r="D3173" t="str">
            <v>Guanica</v>
          </cell>
          <cell r="E3173" t="str">
            <v>Municipio</v>
          </cell>
          <cell r="F3173" t="str">
            <v>PR</v>
          </cell>
          <cell r="G3173">
            <v>19427</v>
          </cell>
          <cell r="H3173">
            <v>0.1125752818242652</v>
          </cell>
          <cell r="I3173">
            <v>0</v>
          </cell>
          <cell r="J3173" t="str">
            <v>TONS</v>
          </cell>
        </row>
        <row r="3174">
          <cell r="A3174" t="str">
            <v>72057</v>
          </cell>
          <cell r="B3174" t="str">
            <v>72</v>
          </cell>
          <cell r="C3174" t="str">
            <v>057</v>
          </cell>
          <cell r="D3174" t="str">
            <v>Guayama</v>
          </cell>
          <cell r="E3174" t="str">
            <v>Municipio</v>
          </cell>
          <cell r="F3174" t="str">
            <v>PR</v>
          </cell>
          <cell r="G3174">
            <v>45362</v>
          </cell>
          <cell r="H3174">
            <v>9.1243772320444422E-2</v>
          </cell>
          <cell r="I3174">
            <v>0</v>
          </cell>
          <cell r="J3174" t="str">
            <v>TONS</v>
          </cell>
        </row>
        <row r="3175">
          <cell r="A3175" t="str">
            <v>72059</v>
          </cell>
          <cell r="B3175" t="str">
            <v>72</v>
          </cell>
          <cell r="C3175" t="str">
            <v>059</v>
          </cell>
          <cell r="D3175" t="str">
            <v>Guayanilla</v>
          </cell>
          <cell r="E3175" t="str">
            <v>Municipio</v>
          </cell>
          <cell r="F3175" t="str">
            <v>PR</v>
          </cell>
          <cell r="G3175">
            <v>21581</v>
          </cell>
          <cell r="H3175">
            <v>0.12112506371345165</v>
          </cell>
          <cell r="I3175">
            <v>0</v>
          </cell>
          <cell r="J3175" t="str">
            <v>TONS</v>
          </cell>
        </row>
        <row r="3176">
          <cell r="A3176" t="str">
            <v>72061</v>
          </cell>
          <cell r="B3176" t="str">
            <v>72</v>
          </cell>
          <cell r="C3176" t="str">
            <v>061</v>
          </cell>
          <cell r="D3176" t="str">
            <v>Guaynabo</v>
          </cell>
          <cell r="E3176" t="str">
            <v>Municipio</v>
          </cell>
          <cell r="F3176" t="str">
            <v>PR</v>
          </cell>
          <cell r="G3176">
            <v>97924</v>
          </cell>
          <cell r="H3176">
            <v>1.3275601486867366E-4</v>
          </cell>
          <cell r="I3176">
            <v>0</v>
          </cell>
          <cell r="J3176" t="str">
            <v>TONS</v>
          </cell>
        </row>
        <row r="3177">
          <cell r="A3177" t="str">
            <v>72063</v>
          </cell>
          <cell r="B3177" t="str">
            <v>72</v>
          </cell>
          <cell r="C3177" t="str">
            <v>063</v>
          </cell>
          <cell r="D3177" t="str">
            <v>Gurabo</v>
          </cell>
          <cell r="E3177" t="str">
            <v>Municipio</v>
          </cell>
          <cell r="F3177" t="str">
            <v>PR</v>
          </cell>
          <cell r="G3177">
            <v>45369</v>
          </cell>
          <cell r="H3177">
            <v>3.5707200952192026E-3</v>
          </cell>
          <cell r="I3177">
            <v>0</v>
          </cell>
          <cell r="J3177" t="str">
            <v>TONS</v>
          </cell>
        </row>
        <row r="3178">
          <cell r="A3178" t="str">
            <v>72065</v>
          </cell>
          <cell r="B3178" t="str">
            <v>72</v>
          </cell>
          <cell r="C3178" t="str">
            <v>065</v>
          </cell>
          <cell r="D3178" t="str">
            <v>Hatillo</v>
          </cell>
          <cell r="E3178" t="str">
            <v>Municipio</v>
          </cell>
          <cell r="F3178" t="str">
            <v>PR</v>
          </cell>
          <cell r="G3178">
            <v>41953</v>
          </cell>
          <cell r="H3178">
            <v>0.10835935451576764</v>
          </cell>
          <cell r="I3178">
            <v>0</v>
          </cell>
          <cell r="J3178" t="str">
            <v>TONS</v>
          </cell>
        </row>
        <row r="3179">
          <cell r="A3179" t="str">
            <v>72067</v>
          </cell>
          <cell r="B3179" t="str">
            <v>72</v>
          </cell>
          <cell r="C3179" t="str">
            <v>067</v>
          </cell>
          <cell r="D3179" t="str">
            <v>Hormigueros</v>
          </cell>
          <cell r="E3179" t="str">
            <v>Municipio</v>
          </cell>
          <cell r="F3179" t="str">
            <v>PR</v>
          </cell>
          <cell r="G3179">
            <v>17250</v>
          </cell>
          <cell r="H3179">
            <v>1.9710144927536232E-3</v>
          </cell>
          <cell r="I3179">
            <v>0</v>
          </cell>
          <cell r="J3179" t="str">
            <v>TONS</v>
          </cell>
        </row>
        <row r="3180">
          <cell r="A3180" t="str">
            <v>72069</v>
          </cell>
          <cell r="B3180" t="str">
            <v>72</v>
          </cell>
          <cell r="C3180" t="str">
            <v>069</v>
          </cell>
          <cell r="D3180" t="str">
            <v>Humacao</v>
          </cell>
          <cell r="E3180" t="str">
            <v>Municipio</v>
          </cell>
          <cell r="F3180" t="str">
            <v>PR</v>
          </cell>
          <cell r="G3180">
            <v>58466</v>
          </cell>
          <cell r="H3180">
            <v>4.8233161153490916E-3</v>
          </cell>
          <cell r="I3180">
            <v>0</v>
          </cell>
          <cell r="J3180" t="str">
            <v>TONS</v>
          </cell>
        </row>
        <row r="3181">
          <cell r="A3181" t="str">
            <v>72071</v>
          </cell>
          <cell r="B3181" t="str">
            <v>72</v>
          </cell>
          <cell r="C3181" t="str">
            <v>071</v>
          </cell>
          <cell r="D3181" t="str">
            <v>Isabela</v>
          </cell>
          <cell r="E3181" t="str">
            <v>Municipio</v>
          </cell>
          <cell r="F3181" t="str">
            <v>PR</v>
          </cell>
          <cell r="G3181">
            <v>45631</v>
          </cell>
          <cell r="H3181">
            <v>6.5372225022462802E-2</v>
          </cell>
          <cell r="I3181">
            <v>0</v>
          </cell>
          <cell r="J3181" t="str">
            <v>TONS</v>
          </cell>
        </row>
        <row r="3182">
          <cell r="A3182" t="str">
            <v>72073</v>
          </cell>
          <cell r="B3182" t="str">
            <v>72</v>
          </cell>
          <cell r="C3182" t="str">
            <v>073</v>
          </cell>
          <cell r="D3182" t="str">
            <v>Jayuya</v>
          </cell>
          <cell r="E3182" t="str">
            <v>Municipio</v>
          </cell>
          <cell r="F3182" t="str">
            <v>PR</v>
          </cell>
          <cell r="G3182">
            <v>16642</v>
          </cell>
          <cell r="H3182">
            <v>0.32099507270760724</v>
          </cell>
          <cell r="I3182">
            <v>530.51679911241342</v>
          </cell>
          <cell r="J3182" t="str">
            <v>TONS</v>
          </cell>
        </row>
        <row r="3183">
          <cell r="A3183" t="str">
            <v>72075</v>
          </cell>
          <cell r="B3183" t="str">
            <v>72</v>
          </cell>
          <cell r="C3183" t="str">
            <v>075</v>
          </cell>
          <cell r="D3183" t="str">
            <v>Juana Diaz</v>
          </cell>
          <cell r="E3183" t="str">
            <v>Municipio</v>
          </cell>
          <cell r="F3183" t="str">
            <v>PR</v>
          </cell>
          <cell r="G3183">
            <v>50747</v>
          </cell>
          <cell r="H3183">
            <v>6.7393146392890221E-2</v>
          </cell>
          <cell r="I3183">
            <v>0</v>
          </cell>
          <cell r="J3183" t="str">
            <v>TONS</v>
          </cell>
        </row>
        <row r="3184">
          <cell r="A3184" t="str">
            <v>72077</v>
          </cell>
          <cell r="B3184" t="str">
            <v>72</v>
          </cell>
          <cell r="C3184" t="str">
            <v>077</v>
          </cell>
          <cell r="D3184" t="str">
            <v>Juncos</v>
          </cell>
          <cell r="E3184" t="str">
            <v>Municipio</v>
          </cell>
          <cell r="F3184" t="str">
            <v>PR</v>
          </cell>
          <cell r="G3184">
            <v>40290</v>
          </cell>
          <cell r="H3184">
            <v>3.2141970712335564E-2</v>
          </cell>
          <cell r="I3184">
            <v>0</v>
          </cell>
          <cell r="J3184" t="str">
            <v>TONS</v>
          </cell>
        </row>
        <row r="3185">
          <cell r="A3185" t="str">
            <v>72079</v>
          </cell>
          <cell r="B3185" t="str">
            <v>72</v>
          </cell>
          <cell r="C3185" t="str">
            <v>079</v>
          </cell>
          <cell r="D3185" t="str">
            <v>Lajas</v>
          </cell>
          <cell r="E3185" t="str">
            <v>Municipio</v>
          </cell>
          <cell r="F3185" t="str">
            <v>PR</v>
          </cell>
          <cell r="G3185">
            <v>25753</v>
          </cell>
          <cell r="H3185">
            <v>0.18269716149574808</v>
          </cell>
          <cell r="I3185">
            <v>0</v>
          </cell>
          <cell r="J3185" t="str">
            <v>TONS</v>
          </cell>
        </row>
        <row r="3186">
          <cell r="A3186" t="str">
            <v>72081</v>
          </cell>
          <cell r="B3186" t="str">
            <v>72</v>
          </cell>
          <cell r="C3186" t="str">
            <v>081</v>
          </cell>
          <cell r="D3186" t="str">
            <v>Lares</v>
          </cell>
          <cell r="E3186" t="str">
            <v>Municipio</v>
          </cell>
          <cell r="F3186" t="str">
            <v>PR</v>
          </cell>
          <cell r="G3186">
            <v>30753</v>
          </cell>
          <cell r="H3186">
            <v>0.25724319578577698</v>
          </cell>
          <cell r="I3186">
            <v>785.64552560432469</v>
          </cell>
          <cell r="J3186" t="str">
            <v>TONS</v>
          </cell>
        </row>
        <row r="3187">
          <cell r="A3187" t="str">
            <v>72083</v>
          </cell>
          <cell r="B3187" t="str">
            <v>72</v>
          </cell>
          <cell r="C3187" t="str">
            <v>083</v>
          </cell>
          <cell r="D3187" t="str">
            <v>Las Marias</v>
          </cell>
          <cell r="E3187" t="str">
            <v>Municipio</v>
          </cell>
          <cell r="F3187" t="str">
            <v>PR</v>
          </cell>
          <cell r="G3187">
            <v>9881</v>
          </cell>
          <cell r="H3187">
            <v>0.66309078028539625</v>
          </cell>
          <cell r="I3187">
            <v>650.68252860062387</v>
          </cell>
          <cell r="J3187" t="str">
            <v>TONS</v>
          </cell>
        </row>
        <row r="3188">
          <cell r="A3188" t="str">
            <v>72085</v>
          </cell>
          <cell r="B3188" t="str">
            <v>72</v>
          </cell>
          <cell r="C3188" t="str">
            <v>085</v>
          </cell>
          <cell r="D3188" t="str">
            <v>Las Piedras</v>
          </cell>
          <cell r="E3188" t="str">
            <v>Municipio</v>
          </cell>
          <cell r="F3188" t="str">
            <v>PR</v>
          </cell>
          <cell r="G3188">
            <v>38675</v>
          </cell>
          <cell r="H3188">
            <v>2.4330963154492565E-2</v>
          </cell>
          <cell r="I3188">
            <v>0</v>
          </cell>
          <cell r="J3188" t="str">
            <v>TONS</v>
          </cell>
        </row>
        <row r="3189">
          <cell r="A3189" t="str">
            <v>72087</v>
          </cell>
          <cell r="B3189" t="str">
            <v>72</v>
          </cell>
          <cell r="C3189" t="str">
            <v>087</v>
          </cell>
          <cell r="D3189" t="str">
            <v>Loiza</v>
          </cell>
          <cell r="E3189" t="str">
            <v>Municipio</v>
          </cell>
          <cell r="F3189" t="str">
            <v>PR</v>
          </cell>
          <cell r="G3189">
            <v>30060</v>
          </cell>
          <cell r="H3189">
            <v>7.351962741184298E-3</v>
          </cell>
          <cell r="I3189">
            <v>0</v>
          </cell>
          <cell r="J3189" t="str">
            <v>TONS</v>
          </cell>
        </row>
        <row r="3190">
          <cell r="A3190" t="str">
            <v>72089</v>
          </cell>
          <cell r="B3190" t="str">
            <v>72</v>
          </cell>
          <cell r="C3190" t="str">
            <v>089</v>
          </cell>
          <cell r="D3190" t="str">
            <v>Luquillo</v>
          </cell>
          <cell r="E3190" t="str">
            <v>Municipio</v>
          </cell>
          <cell r="F3190" t="str">
            <v>PR</v>
          </cell>
          <cell r="G3190">
            <v>20068</v>
          </cell>
          <cell r="H3190">
            <v>8.8648594777755635E-2</v>
          </cell>
          <cell r="I3190">
            <v>0</v>
          </cell>
          <cell r="J3190" t="str">
            <v>TONS</v>
          </cell>
        </row>
        <row r="3191">
          <cell r="A3191" t="str">
            <v>72091</v>
          </cell>
          <cell r="B3191" t="str">
            <v>72</v>
          </cell>
          <cell r="C3191" t="str">
            <v>091</v>
          </cell>
          <cell r="D3191" t="str">
            <v>Manati</v>
          </cell>
          <cell r="E3191" t="str">
            <v>Municipio</v>
          </cell>
          <cell r="F3191" t="str">
            <v>PR</v>
          </cell>
          <cell r="G3191">
            <v>44113</v>
          </cell>
          <cell r="H3191">
            <v>6.9276630471743025E-2</v>
          </cell>
          <cell r="I3191">
            <v>0</v>
          </cell>
          <cell r="J3191" t="str">
            <v>TONS</v>
          </cell>
        </row>
        <row r="3192">
          <cell r="A3192" t="str">
            <v>72093</v>
          </cell>
          <cell r="B3192" t="str">
            <v>72</v>
          </cell>
          <cell r="C3192" t="str">
            <v>093</v>
          </cell>
          <cell r="D3192" t="str">
            <v>Maricao</v>
          </cell>
          <cell r="E3192" t="str">
            <v>Municipio</v>
          </cell>
          <cell r="F3192" t="str">
            <v>PR</v>
          </cell>
          <cell r="G3192">
            <v>6276</v>
          </cell>
          <cell r="H3192">
            <v>0.57026768642447423</v>
          </cell>
          <cell r="I3192">
            <v>355.43235193248375</v>
          </cell>
          <cell r="J3192" t="str">
            <v>TONS</v>
          </cell>
        </row>
        <row r="3193">
          <cell r="A3193" t="str">
            <v>72095</v>
          </cell>
          <cell r="B3193" t="str">
            <v>72</v>
          </cell>
          <cell r="C3193" t="str">
            <v>095</v>
          </cell>
          <cell r="D3193" t="str">
            <v>Maunabo</v>
          </cell>
          <cell r="E3193" t="str">
            <v>Municipio</v>
          </cell>
          <cell r="F3193" t="str">
            <v>PR</v>
          </cell>
          <cell r="G3193">
            <v>12225</v>
          </cell>
          <cell r="H3193">
            <v>0.24114519427402864</v>
          </cell>
          <cell r="I3193">
            <v>292.7674136621855</v>
          </cell>
          <cell r="J3193" t="str">
            <v>TONS</v>
          </cell>
        </row>
        <row r="3194">
          <cell r="A3194" t="str">
            <v>72097</v>
          </cell>
          <cell r="B3194" t="str">
            <v>72</v>
          </cell>
          <cell r="C3194" t="str">
            <v>097</v>
          </cell>
          <cell r="D3194" t="str">
            <v>Mayaguez</v>
          </cell>
          <cell r="E3194" t="str">
            <v>Municipio</v>
          </cell>
          <cell r="F3194" t="str">
            <v>PR</v>
          </cell>
          <cell r="G3194">
            <v>89080</v>
          </cell>
          <cell r="H3194">
            <v>4.0581499775482713E-2</v>
          </cell>
          <cell r="I3194">
            <v>0</v>
          </cell>
          <cell r="J3194" t="str">
            <v>TONS</v>
          </cell>
        </row>
        <row r="3195">
          <cell r="A3195" t="str">
            <v>72099</v>
          </cell>
          <cell r="B3195" t="str">
            <v>72</v>
          </cell>
          <cell r="C3195" t="str">
            <v>099</v>
          </cell>
          <cell r="D3195" t="str">
            <v>Moca</v>
          </cell>
          <cell r="E3195" t="str">
            <v>Municipio</v>
          </cell>
          <cell r="F3195" t="str">
            <v>PR</v>
          </cell>
          <cell r="G3195">
            <v>40109</v>
          </cell>
          <cell r="H3195">
            <v>0.125582786905682</v>
          </cell>
          <cell r="I3195">
            <v>0</v>
          </cell>
          <cell r="J3195" t="str">
            <v>TONS</v>
          </cell>
        </row>
        <row r="3196">
          <cell r="A3196" t="str">
            <v>72101</v>
          </cell>
          <cell r="B3196" t="str">
            <v>72</v>
          </cell>
          <cell r="C3196" t="str">
            <v>101</v>
          </cell>
          <cell r="D3196" t="str">
            <v>Morovis</v>
          </cell>
          <cell r="E3196" t="str">
            <v>Municipio</v>
          </cell>
          <cell r="F3196" t="str">
            <v>PR</v>
          </cell>
          <cell r="G3196">
            <v>32610</v>
          </cell>
          <cell r="H3196">
            <v>0.11064090769702545</v>
          </cell>
          <cell r="I3196">
            <v>0</v>
          </cell>
          <cell r="J3196" t="str">
            <v>TONS</v>
          </cell>
        </row>
        <row r="3197">
          <cell r="A3197" t="str">
            <v>72103</v>
          </cell>
          <cell r="B3197" t="str">
            <v>72</v>
          </cell>
          <cell r="C3197" t="str">
            <v>103</v>
          </cell>
          <cell r="D3197" t="str">
            <v>Naguabo</v>
          </cell>
          <cell r="E3197" t="str">
            <v>Municipio</v>
          </cell>
          <cell r="F3197" t="str">
            <v>PR</v>
          </cell>
          <cell r="G3197">
            <v>26720</v>
          </cell>
          <cell r="H3197">
            <v>8.3794910179640719E-2</v>
          </cell>
          <cell r="I3197">
            <v>0</v>
          </cell>
          <cell r="J3197" t="str">
            <v>TONS</v>
          </cell>
        </row>
        <row r="3198">
          <cell r="A3198" t="str">
            <v>72105</v>
          </cell>
          <cell r="B3198" t="str">
            <v>72</v>
          </cell>
          <cell r="C3198" t="str">
            <v>105</v>
          </cell>
          <cell r="D3198" t="str">
            <v>Naranjito</v>
          </cell>
          <cell r="E3198" t="str">
            <v>Municipio</v>
          </cell>
          <cell r="F3198" t="str">
            <v>PR</v>
          </cell>
          <cell r="G3198">
            <v>30402</v>
          </cell>
          <cell r="H3198">
            <v>0</v>
          </cell>
          <cell r="I3198">
            <v>0</v>
          </cell>
          <cell r="J3198" t="str">
            <v>TONS</v>
          </cell>
        </row>
        <row r="3199">
          <cell r="A3199" t="str">
            <v>72107</v>
          </cell>
          <cell r="B3199" t="str">
            <v>72</v>
          </cell>
          <cell r="C3199" t="str">
            <v>107</v>
          </cell>
          <cell r="D3199" t="str">
            <v>Orocovis</v>
          </cell>
          <cell r="E3199" t="str">
            <v>Municipio</v>
          </cell>
          <cell r="F3199" t="str">
            <v>PR</v>
          </cell>
          <cell r="G3199">
            <v>23423</v>
          </cell>
          <cell r="H3199">
            <v>0.358920718951458</v>
          </cell>
          <cell r="I3199">
            <v>834.90354364246718</v>
          </cell>
          <cell r="J3199" t="str">
            <v>TONS</v>
          </cell>
        </row>
        <row r="3200">
          <cell r="A3200" t="str">
            <v>72109</v>
          </cell>
          <cell r="B3200" t="str">
            <v>72</v>
          </cell>
          <cell r="C3200" t="str">
            <v>109</v>
          </cell>
          <cell r="D3200" t="str">
            <v>Patillas</v>
          </cell>
          <cell r="E3200" t="str">
            <v>Municipio</v>
          </cell>
          <cell r="F3200" t="str">
            <v>PR</v>
          </cell>
          <cell r="G3200">
            <v>19277</v>
          </cell>
          <cell r="H3200">
            <v>0.25584893915028273</v>
          </cell>
          <cell r="I3200">
            <v>489.79948581475537</v>
          </cell>
          <cell r="J3200" t="str">
            <v>TONS</v>
          </cell>
        </row>
        <row r="3201">
          <cell r="A3201" t="str">
            <v>72111</v>
          </cell>
          <cell r="B3201" t="str">
            <v>72</v>
          </cell>
          <cell r="C3201" t="str">
            <v>111</v>
          </cell>
          <cell r="D3201" t="str">
            <v>Penuelas</v>
          </cell>
          <cell r="E3201" t="str">
            <v>Municipio</v>
          </cell>
          <cell r="F3201" t="str">
            <v>PR</v>
          </cell>
          <cell r="G3201">
            <v>24282</v>
          </cell>
          <cell r="H3201">
            <v>0.16366032452022075</v>
          </cell>
          <cell r="I3201">
            <v>0</v>
          </cell>
          <cell r="J3201" t="str">
            <v>TONS</v>
          </cell>
        </row>
        <row r="3202">
          <cell r="A3202" t="str">
            <v>72113</v>
          </cell>
          <cell r="B3202" t="str">
            <v>72</v>
          </cell>
          <cell r="C3202" t="str">
            <v>113</v>
          </cell>
          <cell r="D3202" t="str">
            <v>Ponce</v>
          </cell>
          <cell r="E3202" t="str">
            <v>Municipio</v>
          </cell>
          <cell r="F3202" t="str">
            <v>PR</v>
          </cell>
          <cell r="G3202">
            <v>166327</v>
          </cell>
          <cell r="H3202">
            <v>4.405177752259104E-2</v>
          </cell>
          <cell r="I3202">
            <v>0</v>
          </cell>
          <cell r="J3202" t="str">
            <v>TONS</v>
          </cell>
        </row>
        <row r="3203">
          <cell r="A3203" t="str">
            <v>72115</v>
          </cell>
          <cell r="B3203" t="str">
            <v>72</v>
          </cell>
          <cell r="C3203" t="str">
            <v>115</v>
          </cell>
          <cell r="D3203" t="str">
            <v>Quebradillas</v>
          </cell>
          <cell r="E3203" t="str">
            <v>Municipio</v>
          </cell>
          <cell r="F3203" t="str">
            <v>PR</v>
          </cell>
          <cell r="G3203">
            <v>25919</v>
          </cell>
          <cell r="H3203">
            <v>7.550445619043944E-2</v>
          </cell>
          <cell r="I3203">
            <v>0</v>
          </cell>
          <cell r="J3203" t="str">
            <v>TONS</v>
          </cell>
        </row>
        <row r="3204">
          <cell r="A3204" t="str">
            <v>72117</v>
          </cell>
          <cell r="B3204" t="str">
            <v>72</v>
          </cell>
          <cell r="C3204" t="str">
            <v>117</v>
          </cell>
          <cell r="D3204" t="str">
            <v>Rincon</v>
          </cell>
          <cell r="E3204" t="str">
            <v>Municipio</v>
          </cell>
          <cell r="F3204" t="str">
            <v>PR</v>
          </cell>
          <cell r="G3204">
            <v>15200</v>
          </cell>
          <cell r="H3204">
            <v>0</v>
          </cell>
          <cell r="I3204">
            <v>0</v>
          </cell>
          <cell r="J3204" t="str">
            <v>TONS</v>
          </cell>
        </row>
        <row r="3205">
          <cell r="A3205" t="str">
            <v>72119</v>
          </cell>
          <cell r="B3205" t="str">
            <v>72</v>
          </cell>
          <cell r="C3205" t="str">
            <v>119</v>
          </cell>
          <cell r="D3205" t="str">
            <v>Rio Grande</v>
          </cell>
          <cell r="E3205" t="str">
            <v>Municipio</v>
          </cell>
          <cell r="F3205" t="str">
            <v>PR</v>
          </cell>
          <cell r="G3205">
            <v>54304</v>
          </cell>
          <cell r="H3205">
            <v>2.5559811431938716E-2</v>
          </cell>
          <cell r="I3205">
            <v>0</v>
          </cell>
          <cell r="J3205" t="str">
            <v>TONS</v>
          </cell>
        </row>
        <row r="3206">
          <cell r="A3206" t="str">
            <v>72121</v>
          </cell>
          <cell r="B3206" t="str">
            <v>72</v>
          </cell>
          <cell r="C3206" t="str">
            <v>121</v>
          </cell>
          <cell r="D3206" t="str">
            <v>Sabana Grande</v>
          </cell>
          <cell r="E3206" t="str">
            <v>Municipio</v>
          </cell>
          <cell r="F3206" t="str">
            <v>PR</v>
          </cell>
          <cell r="G3206">
            <v>25265</v>
          </cell>
          <cell r="H3206">
            <v>8.3198100138531572E-2</v>
          </cell>
          <cell r="I3206">
            <v>0</v>
          </cell>
          <cell r="J3206" t="str">
            <v>TONS</v>
          </cell>
        </row>
        <row r="3207">
          <cell r="A3207" t="str">
            <v>72123</v>
          </cell>
          <cell r="B3207" t="str">
            <v>72</v>
          </cell>
          <cell r="C3207" t="str">
            <v>123</v>
          </cell>
          <cell r="D3207" t="str">
            <v>Salinas</v>
          </cell>
          <cell r="E3207" t="str">
            <v>Municipio</v>
          </cell>
          <cell r="F3207" t="str">
            <v>PR</v>
          </cell>
          <cell r="G3207">
            <v>31078</v>
          </cell>
          <cell r="H3207">
            <v>0.13694574940472359</v>
          </cell>
          <cell r="I3207">
            <v>0</v>
          </cell>
          <cell r="J3207" t="str">
            <v>TONS</v>
          </cell>
        </row>
        <row r="3208">
          <cell r="A3208" t="str">
            <v>72125</v>
          </cell>
          <cell r="B3208" t="str">
            <v>72</v>
          </cell>
          <cell r="C3208" t="str">
            <v>125</v>
          </cell>
          <cell r="D3208" t="str">
            <v>San German</v>
          </cell>
          <cell r="E3208" t="str">
            <v>Municipio</v>
          </cell>
          <cell r="F3208" t="str">
            <v>PR</v>
          </cell>
          <cell r="G3208">
            <v>35527</v>
          </cell>
          <cell r="H3208">
            <v>8.8974582711740371E-2</v>
          </cell>
          <cell r="I3208">
            <v>0</v>
          </cell>
          <cell r="J3208" t="str">
            <v>TONS</v>
          </cell>
        </row>
        <row r="3209">
          <cell r="A3209" t="str">
            <v>72127</v>
          </cell>
          <cell r="B3209" t="str">
            <v>72</v>
          </cell>
          <cell r="C3209" t="str">
            <v>127</v>
          </cell>
          <cell r="D3209" t="str">
            <v>San Juan</v>
          </cell>
          <cell r="E3209" t="str">
            <v>Municipio</v>
          </cell>
          <cell r="F3209" t="str">
            <v>PR</v>
          </cell>
          <cell r="G3209">
            <v>395326</v>
          </cell>
          <cell r="H3209">
            <v>0</v>
          </cell>
          <cell r="I3209">
            <v>0</v>
          </cell>
          <cell r="J3209" t="str">
            <v>TONS</v>
          </cell>
        </row>
        <row r="3210">
          <cell r="A3210" t="str">
            <v>72129</v>
          </cell>
          <cell r="B3210" t="str">
            <v>72</v>
          </cell>
          <cell r="C3210" t="str">
            <v>129</v>
          </cell>
          <cell r="D3210" t="str">
            <v>San Lorenzo</v>
          </cell>
          <cell r="E3210" t="str">
            <v>Municipio</v>
          </cell>
          <cell r="F3210" t="str">
            <v>PR</v>
          </cell>
          <cell r="G3210">
            <v>41058</v>
          </cell>
          <cell r="H3210">
            <v>0.11220712163281212</v>
          </cell>
          <cell r="I3210">
            <v>0</v>
          </cell>
          <cell r="J3210" t="str">
            <v>TONS</v>
          </cell>
        </row>
        <row r="3211">
          <cell r="A3211" t="str">
            <v>72131</v>
          </cell>
          <cell r="B3211" t="str">
            <v>72</v>
          </cell>
          <cell r="C3211" t="str">
            <v>131</v>
          </cell>
          <cell r="D3211" t="str">
            <v>San Sebastian</v>
          </cell>
          <cell r="E3211" t="str">
            <v>Municipio</v>
          </cell>
          <cell r="F3211" t="str">
            <v>PR</v>
          </cell>
          <cell r="G3211">
            <v>42430</v>
          </cell>
          <cell r="H3211">
            <v>0.13118076832429884</v>
          </cell>
          <cell r="I3211">
            <v>0</v>
          </cell>
          <cell r="J3211" t="str">
            <v>TONS</v>
          </cell>
        </row>
        <row r="3212">
          <cell r="A3212" t="str">
            <v>72133</v>
          </cell>
          <cell r="B3212" t="str">
            <v>72</v>
          </cell>
          <cell r="C3212" t="str">
            <v>133</v>
          </cell>
          <cell r="D3212" t="str">
            <v>Santa Isabel</v>
          </cell>
          <cell r="E3212" t="str">
            <v>Municipio</v>
          </cell>
          <cell r="F3212" t="str">
            <v>PR</v>
          </cell>
          <cell r="G3212">
            <v>23274</v>
          </cell>
          <cell r="H3212">
            <v>0.12799690641918021</v>
          </cell>
          <cell r="I3212">
            <v>0</v>
          </cell>
          <cell r="J3212" t="str">
            <v>TONS</v>
          </cell>
        </row>
        <row r="3213">
          <cell r="A3213" t="str">
            <v>72135</v>
          </cell>
          <cell r="B3213" t="str">
            <v>72</v>
          </cell>
          <cell r="C3213" t="str">
            <v>135</v>
          </cell>
          <cell r="D3213" t="str">
            <v>Toa Alta</v>
          </cell>
          <cell r="E3213" t="str">
            <v>Municipio</v>
          </cell>
          <cell r="F3213" t="str">
            <v>PR</v>
          </cell>
          <cell r="G3213">
            <v>74066</v>
          </cell>
          <cell r="H3213">
            <v>0</v>
          </cell>
          <cell r="I3213">
            <v>0</v>
          </cell>
          <cell r="J3213" t="str">
            <v>TONS</v>
          </cell>
        </row>
        <row r="3214">
          <cell r="A3214" t="str">
            <v>72137</v>
          </cell>
          <cell r="B3214" t="str">
            <v>72</v>
          </cell>
          <cell r="C3214" t="str">
            <v>137</v>
          </cell>
          <cell r="D3214" t="str">
            <v>Toa Baja</v>
          </cell>
          <cell r="E3214" t="str">
            <v>Municipio</v>
          </cell>
          <cell r="F3214" t="str">
            <v>PR</v>
          </cell>
          <cell r="G3214">
            <v>89609</v>
          </cell>
          <cell r="H3214">
            <v>0</v>
          </cell>
          <cell r="I3214">
            <v>0</v>
          </cell>
          <cell r="J3214" t="str">
            <v>TONS</v>
          </cell>
        </row>
        <row r="3215">
          <cell r="A3215" t="str">
            <v>72139</v>
          </cell>
          <cell r="B3215" t="str">
            <v>72</v>
          </cell>
          <cell r="C3215" t="str">
            <v>139</v>
          </cell>
          <cell r="D3215" t="str">
            <v>Trujillo Alto</v>
          </cell>
          <cell r="E3215" t="str">
            <v>Municipio</v>
          </cell>
          <cell r="F3215" t="str">
            <v>PR</v>
          </cell>
          <cell r="G3215">
            <v>74842</v>
          </cell>
          <cell r="H3215">
            <v>0</v>
          </cell>
          <cell r="I3215">
            <v>0</v>
          </cell>
          <cell r="J3215" t="str">
            <v>TONS</v>
          </cell>
        </row>
        <row r="3216">
          <cell r="A3216" t="str">
            <v>72141</v>
          </cell>
          <cell r="B3216" t="str">
            <v>72</v>
          </cell>
          <cell r="C3216" t="str">
            <v>141</v>
          </cell>
          <cell r="D3216" t="str">
            <v>Utuado</v>
          </cell>
          <cell r="E3216" t="str">
            <v>Municipio</v>
          </cell>
          <cell r="F3216" t="str">
            <v>PR</v>
          </cell>
          <cell r="G3216">
            <v>33149</v>
          </cell>
          <cell r="H3216">
            <v>0.46927509125463812</v>
          </cell>
          <cell r="I3216">
            <v>1544.874452825291</v>
          </cell>
          <cell r="J3216" t="str">
            <v>TONS</v>
          </cell>
        </row>
        <row r="3217">
          <cell r="A3217" t="str">
            <v>72143</v>
          </cell>
          <cell r="B3217" t="str">
            <v>72</v>
          </cell>
          <cell r="C3217" t="str">
            <v>143</v>
          </cell>
          <cell r="D3217" t="str">
            <v>Vega Alta</v>
          </cell>
          <cell r="E3217" t="str">
            <v>Municipio</v>
          </cell>
          <cell r="F3217" t="str">
            <v>PR</v>
          </cell>
          <cell r="G3217">
            <v>39951</v>
          </cell>
          <cell r="H3217">
            <v>1.7521463793146605E-2</v>
          </cell>
          <cell r="I3217">
            <v>0</v>
          </cell>
          <cell r="J3217" t="str">
            <v>TONS</v>
          </cell>
        </row>
        <row r="3218">
          <cell r="A3218" t="str">
            <v>72145</v>
          </cell>
          <cell r="B3218" t="str">
            <v>72</v>
          </cell>
          <cell r="C3218" t="str">
            <v>145</v>
          </cell>
          <cell r="D3218" t="str">
            <v>Vega Baja</v>
          </cell>
          <cell r="E3218" t="str">
            <v>Municipio</v>
          </cell>
          <cell r="F3218" t="str">
            <v>PR</v>
          </cell>
          <cell r="G3218">
            <v>59662</v>
          </cell>
          <cell r="H3218">
            <v>4.176862994871107E-2</v>
          </cell>
          <cell r="I3218">
            <v>0</v>
          </cell>
          <cell r="J3218" t="str">
            <v>TONS</v>
          </cell>
        </row>
        <row r="3219">
          <cell r="A3219" t="str">
            <v>72147</v>
          </cell>
          <cell r="B3219" t="str">
            <v>72</v>
          </cell>
          <cell r="C3219" t="str">
            <v>147</v>
          </cell>
          <cell r="D3219" t="str">
            <v>Vieques</v>
          </cell>
          <cell r="E3219" t="str">
            <v>Municipio</v>
          </cell>
          <cell r="F3219" t="str">
            <v>PR</v>
          </cell>
          <cell r="G3219">
            <v>9301</v>
          </cell>
          <cell r="H3219">
            <v>0.11514890871949253</v>
          </cell>
          <cell r="I3219">
            <v>0</v>
          </cell>
          <cell r="J3219" t="str">
            <v>TONS</v>
          </cell>
        </row>
        <row r="3220">
          <cell r="A3220" t="str">
            <v>72149</v>
          </cell>
          <cell r="B3220" t="str">
            <v>72</v>
          </cell>
          <cell r="C3220" t="str">
            <v>149</v>
          </cell>
          <cell r="D3220" t="str">
            <v>Villalba</v>
          </cell>
          <cell r="E3220" t="str">
            <v>Municipio</v>
          </cell>
          <cell r="F3220" t="str">
            <v>PR</v>
          </cell>
          <cell r="G3220">
            <v>26073</v>
          </cell>
          <cell r="H3220">
            <v>0.13458366892954396</v>
          </cell>
          <cell r="I3220">
            <v>0</v>
          </cell>
          <cell r="J3220" t="str">
            <v>TONS</v>
          </cell>
        </row>
        <row r="3221">
          <cell r="A3221" t="str">
            <v>72151</v>
          </cell>
          <cell r="B3221" t="str">
            <v>72</v>
          </cell>
          <cell r="C3221" t="str">
            <v>151</v>
          </cell>
          <cell r="D3221" t="str">
            <v>Yabucoa</v>
          </cell>
          <cell r="E3221" t="str">
            <v>Municipio</v>
          </cell>
          <cell r="F3221" t="str">
            <v>PR</v>
          </cell>
          <cell r="G3221">
            <v>37941</v>
          </cell>
          <cell r="H3221">
            <v>0.15152473577396483</v>
          </cell>
          <cell r="I3221">
            <v>0</v>
          </cell>
          <cell r="J3221" t="str">
            <v>TONS</v>
          </cell>
        </row>
        <row r="3222">
          <cell r="A3222" t="str">
            <v>72153</v>
          </cell>
          <cell r="B3222" t="str">
            <v>72</v>
          </cell>
          <cell r="C3222" t="str">
            <v>153</v>
          </cell>
          <cell r="D3222" t="str">
            <v>Yauco</v>
          </cell>
          <cell r="E3222" t="str">
            <v>Municipio</v>
          </cell>
          <cell r="F3222" t="str">
            <v>PR</v>
          </cell>
          <cell r="G3222">
            <v>42043</v>
          </cell>
          <cell r="H3222">
            <v>0.18409723378445877</v>
          </cell>
          <cell r="I3222">
            <v>0</v>
          </cell>
          <cell r="J3222" t="str">
            <v>TONS</v>
          </cell>
        </row>
        <row r="3223">
          <cell r="A3223" t="str">
            <v>78010</v>
          </cell>
          <cell r="B3223" t="str">
            <v>78</v>
          </cell>
          <cell r="C3223" t="str">
            <v>010</v>
          </cell>
          <cell r="D3223" t="str">
            <v>St. Croix</v>
          </cell>
          <cell r="E3223" t="str">
            <v>County</v>
          </cell>
          <cell r="F3223" t="str">
            <v>VI</v>
          </cell>
          <cell r="G3223">
            <v>53234</v>
          </cell>
          <cell r="H3223">
            <v>8.9191118458128257E-2</v>
          </cell>
          <cell r="I3223">
            <v>0</v>
          </cell>
          <cell r="J3223" t="str">
            <v>TONS</v>
          </cell>
        </row>
        <row r="3224">
          <cell r="A3224" t="str">
            <v>78020</v>
          </cell>
          <cell r="B3224" t="str">
            <v>78</v>
          </cell>
          <cell r="C3224" t="str">
            <v>020</v>
          </cell>
          <cell r="D3224" t="str">
            <v>St. John</v>
          </cell>
          <cell r="E3224" t="str">
            <v>County</v>
          </cell>
          <cell r="F3224" t="str">
            <v>VI</v>
          </cell>
          <cell r="G3224">
            <v>4197</v>
          </cell>
          <cell r="H3224">
            <v>0.34524660471765545</v>
          </cell>
          <cell r="I3224">
            <v>143.90094382513797</v>
          </cell>
          <cell r="J3224" t="str">
            <v>TONS</v>
          </cell>
        </row>
        <row r="3225">
          <cell r="A3225" t="str">
            <v>78030</v>
          </cell>
          <cell r="B3225" t="str">
            <v>78</v>
          </cell>
          <cell r="C3225" t="str">
            <v>030</v>
          </cell>
          <cell r="D3225" t="str">
            <v>St. Thomas</v>
          </cell>
          <cell r="E3225" t="str">
            <v>County</v>
          </cell>
          <cell r="F3225" t="str">
            <v>VI</v>
          </cell>
          <cell r="G3225">
            <v>51181</v>
          </cell>
          <cell r="H3225">
            <v>3.7474844180457594E-2</v>
          </cell>
          <cell r="I3225">
            <v>0</v>
          </cell>
          <cell r="J3225" t="str">
            <v>TONS</v>
          </cell>
        </row>
      </sheetData>
      <sheetData sheetId="6" refreshError="1">
        <row r="2">
          <cell r="B2" t="str">
            <v>CO</v>
          </cell>
          <cell r="C2">
            <v>85</v>
          </cell>
          <cell r="D2" t="str">
            <v>LB</v>
          </cell>
          <cell r="E2" t="str">
            <v>TON</v>
          </cell>
        </row>
        <row r="3">
          <cell r="B3" t="str">
            <v>NOX</v>
          </cell>
          <cell r="C3">
            <v>6</v>
          </cell>
          <cell r="D3" t="str">
            <v>LB</v>
          </cell>
          <cell r="E3" t="str">
            <v>TON</v>
          </cell>
        </row>
        <row r="4">
          <cell r="B4" t="str">
            <v>PM10-FIL</v>
          </cell>
          <cell r="C4">
            <v>38</v>
          </cell>
          <cell r="D4" t="str">
            <v>LB</v>
          </cell>
          <cell r="E4" t="str">
            <v>TON</v>
          </cell>
        </row>
        <row r="5">
          <cell r="B5" t="str">
            <v>PM10-PRI</v>
          </cell>
          <cell r="C5">
            <v>38</v>
          </cell>
          <cell r="D5" t="str">
            <v>LB</v>
          </cell>
          <cell r="E5" t="str">
            <v>TON</v>
          </cell>
        </row>
        <row r="6">
          <cell r="B6" t="str">
            <v>PM25-FIL</v>
          </cell>
          <cell r="C6">
            <v>34.799999999999997</v>
          </cell>
          <cell r="D6" t="str">
            <v>LB</v>
          </cell>
          <cell r="E6" t="str">
            <v>TON</v>
          </cell>
        </row>
        <row r="7">
          <cell r="B7" t="str">
            <v>PM25-PRI</v>
          </cell>
          <cell r="C7">
            <v>34.799999999999997</v>
          </cell>
          <cell r="D7" t="str">
            <v>LB</v>
          </cell>
          <cell r="E7" t="str">
            <v>TON</v>
          </cell>
        </row>
        <row r="8">
          <cell r="B8" t="str">
            <v>SO2</v>
          </cell>
          <cell r="C8">
            <v>1</v>
          </cell>
          <cell r="D8" t="str">
            <v>LB</v>
          </cell>
          <cell r="E8" t="str">
            <v>TON</v>
          </cell>
        </row>
        <row r="9">
          <cell r="B9" t="str">
            <v>VOC</v>
          </cell>
          <cell r="C9">
            <v>8.56</v>
          </cell>
          <cell r="D9" t="str">
            <v>LB</v>
          </cell>
          <cell r="E9" t="str">
            <v>TON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Tab Descriptions"/>
      <sheetName val="2010 Population"/>
      <sheetName val="County Urban-Rural Ratios"/>
      <sheetName val="% Forested Acres No Ag"/>
      <sheetName val="Assumptions"/>
      <sheetName val="County-level Brush Waste Burned"/>
      <sheetName val="Emission Factors"/>
      <sheetName val="Emis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01</v>
          </cell>
          <cell r="C2" t="str">
            <v>001</v>
          </cell>
          <cell r="D2" t="str">
            <v>Autauga</v>
          </cell>
          <cell r="E2" t="str">
            <v>County</v>
          </cell>
          <cell r="F2" t="str">
            <v>AL</v>
          </cell>
          <cell r="G2">
            <v>54571</v>
          </cell>
          <cell r="H2">
            <v>0.42002162320646497</v>
          </cell>
          <cell r="I2">
            <v>1</v>
          </cell>
          <cell r="J2">
            <v>104.14265096197116</v>
          </cell>
          <cell r="K2" t="str">
            <v>TONS</v>
          </cell>
        </row>
        <row r="3">
          <cell r="A3" t="str">
            <v>01003</v>
          </cell>
          <cell r="B3" t="str">
            <v>01</v>
          </cell>
          <cell r="C3" t="str">
            <v>003</v>
          </cell>
          <cell r="D3" t="str">
            <v>Baldwin</v>
          </cell>
          <cell r="E3" t="str">
            <v>County</v>
          </cell>
          <cell r="F3" t="str">
            <v>AL</v>
          </cell>
          <cell r="G3">
            <v>182265</v>
          </cell>
          <cell r="H3">
            <v>0.42279099113927521</v>
          </cell>
          <cell r="I3">
            <v>1</v>
          </cell>
          <cell r="J3">
            <v>350.12576602807462</v>
          </cell>
          <cell r="K3" t="str">
            <v>TONS</v>
          </cell>
        </row>
        <row r="4">
          <cell r="A4" t="str">
            <v>01005</v>
          </cell>
          <cell r="B4" t="str">
            <v>01</v>
          </cell>
          <cell r="C4" t="str">
            <v>005</v>
          </cell>
          <cell r="D4" t="str">
            <v>Barbour</v>
          </cell>
          <cell r="E4" t="str">
            <v>County</v>
          </cell>
          <cell r="F4" t="str">
            <v>AL</v>
          </cell>
          <cell r="G4">
            <v>27457</v>
          </cell>
          <cell r="H4">
            <v>0.67789634701533308</v>
          </cell>
          <cell r="I4">
            <v>1</v>
          </cell>
          <cell r="J4">
            <v>84.569048573586201</v>
          </cell>
          <cell r="K4" t="str">
            <v>TONS</v>
          </cell>
        </row>
        <row r="5">
          <cell r="A5" t="str">
            <v>01007</v>
          </cell>
          <cell r="B5" t="str">
            <v>01</v>
          </cell>
          <cell r="C5" t="str">
            <v>007</v>
          </cell>
          <cell r="D5" t="str">
            <v>Bibb</v>
          </cell>
          <cell r="E5" t="str">
            <v>County</v>
          </cell>
          <cell r="F5" t="str">
            <v>AL</v>
          </cell>
          <cell r="G5">
            <v>22915</v>
          </cell>
          <cell r="H5">
            <v>0.68352607462360904</v>
          </cell>
          <cell r="I5">
            <v>1</v>
          </cell>
          <cell r="J5">
            <v>71.165583614037544</v>
          </cell>
          <cell r="K5" t="str">
            <v>TONS</v>
          </cell>
        </row>
        <row r="6">
          <cell r="A6" t="str">
            <v>01009</v>
          </cell>
          <cell r="B6" t="str">
            <v>01</v>
          </cell>
          <cell r="C6" t="str">
            <v>009</v>
          </cell>
          <cell r="D6" t="str">
            <v>Blount</v>
          </cell>
          <cell r="E6" t="str">
            <v>County</v>
          </cell>
          <cell r="F6" t="str">
            <v>AL</v>
          </cell>
          <cell r="G6">
            <v>57322</v>
          </cell>
          <cell r="H6">
            <v>0.8995150204110115</v>
          </cell>
          <cell r="I6">
            <v>1</v>
          </cell>
          <cell r="J6">
            <v>234.27439330313499</v>
          </cell>
          <cell r="K6" t="str">
            <v>TONS</v>
          </cell>
        </row>
        <row r="7">
          <cell r="A7" t="str">
            <v>01011</v>
          </cell>
          <cell r="B7" t="str">
            <v>01</v>
          </cell>
          <cell r="C7" t="str">
            <v>011</v>
          </cell>
          <cell r="D7" t="str">
            <v>Bullock</v>
          </cell>
          <cell r="E7" t="str">
            <v>County</v>
          </cell>
          <cell r="F7" t="str">
            <v>AL</v>
          </cell>
          <cell r="G7">
            <v>10914</v>
          </cell>
          <cell r="H7">
            <v>0.51374381528312263</v>
          </cell>
          <cell r="I7">
            <v>1</v>
          </cell>
          <cell r="J7">
            <v>25.475670518030292</v>
          </cell>
          <cell r="K7" t="str">
            <v>TONS</v>
          </cell>
        </row>
        <row r="8">
          <cell r="A8" t="str">
            <v>01013</v>
          </cell>
          <cell r="B8" t="str">
            <v>01</v>
          </cell>
          <cell r="C8" t="str">
            <v>013</v>
          </cell>
          <cell r="D8" t="str">
            <v>Butler</v>
          </cell>
          <cell r="E8" t="str">
            <v>County</v>
          </cell>
          <cell r="F8" t="str">
            <v>AL</v>
          </cell>
          <cell r="G8">
            <v>20947</v>
          </cell>
          <cell r="H8">
            <v>0.71232157349501124</v>
          </cell>
          <cell r="I8">
            <v>1</v>
          </cell>
          <cell r="J8">
            <v>67.79427141065274</v>
          </cell>
          <cell r="K8" t="str">
            <v>TONS</v>
          </cell>
        </row>
        <row r="9">
          <cell r="A9" t="str">
            <v>01015</v>
          </cell>
          <cell r="B9" t="str">
            <v>01</v>
          </cell>
          <cell r="C9" t="str">
            <v>015</v>
          </cell>
          <cell r="D9" t="str">
            <v>Calhoun</v>
          </cell>
          <cell r="E9" t="str">
            <v>County</v>
          </cell>
          <cell r="F9" t="str">
            <v>AL</v>
          </cell>
          <cell r="G9">
            <v>118572</v>
          </cell>
          <cell r="H9">
            <v>0.33696825557467192</v>
          </cell>
          <cell r="I9">
            <v>1</v>
          </cell>
          <cell r="J9">
            <v>181.53743812161591</v>
          </cell>
          <cell r="K9" t="str">
            <v>TONS</v>
          </cell>
        </row>
        <row r="10">
          <cell r="A10" t="str">
            <v>01017</v>
          </cell>
          <cell r="B10" t="str">
            <v>01</v>
          </cell>
          <cell r="C10" t="str">
            <v>017</v>
          </cell>
          <cell r="D10" t="str">
            <v>Chambers</v>
          </cell>
          <cell r="E10" t="str">
            <v>County</v>
          </cell>
          <cell r="F10" t="str">
            <v>AL</v>
          </cell>
          <cell r="G10">
            <v>34215</v>
          </cell>
          <cell r="H10">
            <v>0.49148034487797748</v>
          </cell>
          <cell r="I10">
            <v>1</v>
          </cell>
          <cell r="J10">
            <v>76.404293816871302</v>
          </cell>
          <cell r="K10" t="str">
            <v>TONS</v>
          </cell>
        </row>
        <row r="11">
          <cell r="A11" t="str">
            <v>01019</v>
          </cell>
          <cell r="B11" t="str">
            <v>01</v>
          </cell>
          <cell r="C11" t="str">
            <v>019</v>
          </cell>
          <cell r="D11" t="str">
            <v>Cherokee</v>
          </cell>
          <cell r="E11" t="str">
            <v>County</v>
          </cell>
          <cell r="F11" t="str">
            <v>AL</v>
          </cell>
          <cell r="G11">
            <v>25989</v>
          </cell>
          <cell r="H11">
            <v>0.85736273038593247</v>
          </cell>
          <cell r="I11">
            <v>1</v>
          </cell>
          <cell r="J11">
            <v>101.23932414530961</v>
          </cell>
          <cell r="K11" t="str">
            <v>TONS</v>
          </cell>
        </row>
        <row r="12">
          <cell r="A12" t="str">
            <v>01021</v>
          </cell>
          <cell r="B12" t="str">
            <v>01</v>
          </cell>
          <cell r="C12" t="str">
            <v>021</v>
          </cell>
          <cell r="D12" t="str">
            <v>Chilton</v>
          </cell>
          <cell r="E12" t="str">
            <v>County</v>
          </cell>
          <cell r="F12" t="str">
            <v>AL</v>
          </cell>
          <cell r="G12">
            <v>43643</v>
          </cell>
          <cell r="H12">
            <v>0.86744724239855187</v>
          </cell>
          <cell r="I12">
            <v>1</v>
          </cell>
          <cell r="J12">
            <v>172.00961913172657</v>
          </cell>
          <cell r="K12" t="str">
            <v>TONS</v>
          </cell>
        </row>
        <row r="13">
          <cell r="A13" t="str">
            <v>01023</v>
          </cell>
          <cell r="B13" t="str">
            <v>01</v>
          </cell>
          <cell r="C13" t="str">
            <v>023</v>
          </cell>
          <cell r="D13" t="str">
            <v>Choctaw</v>
          </cell>
          <cell r="E13" t="str">
            <v>County</v>
          </cell>
          <cell r="F13" t="str">
            <v>AL</v>
          </cell>
          <cell r="G13">
            <v>13859</v>
          </cell>
          <cell r="H13">
            <v>1</v>
          </cell>
          <cell r="I13">
            <v>1</v>
          </cell>
          <cell r="J13">
            <v>62.969024025215241</v>
          </cell>
          <cell r="K13" t="str">
            <v>TONS</v>
          </cell>
        </row>
        <row r="14">
          <cell r="A14" t="str">
            <v>01025</v>
          </cell>
          <cell r="B14" t="str">
            <v>01</v>
          </cell>
          <cell r="C14" t="str">
            <v>025</v>
          </cell>
          <cell r="D14" t="str">
            <v>Clarke</v>
          </cell>
          <cell r="E14" t="str">
            <v>County</v>
          </cell>
          <cell r="F14" t="str">
            <v>AL</v>
          </cell>
          <cell r="G14">
            <v>25833</v>
          </cell>
          <cell r="H14">
            <v>0.75980335230132001</v>
          </cell>
          <cell r="I14">
            <v>1</v>
          </cell>
          <cell r="J14">
            <v>89.180749229159716</v>
          </cell>
          <cell r="K14" t="str">
            <v>TONS</v>
          </cell>
        </row>
        <row r="15">
          <cell r="A15" t="str">
            <v>01027</v>
          </cell>
          <cell r="B15" t="str">
            <v>01</v>
          </cell>
          <cell r="C15" t="str">
            <v>027</v>
          </cell>
          <cell r="D15" t="str">
            <v>Clay</v>
          </cell>
          <cell r="E15" t="str">
            <v>County</v>
          </cell>
          <cell r="F15" t="str">
            <v>AL</v>
          </cell>
          <cell r="G15">
            <v>13932</v>
          </cell>
          <cell r="H15">
            <v>1</v>
          </cell>
          <cell r="I15">
            <v>1</v>
          </cell>
          <cell r="J15">
            <v>63.300702988621026</v>
          </cell>
          <cell r="K15" t="str">
            <v>TONS</v>
          </cell>
        </row>
        <row r="16">
          <cell r="A16" t="str">
            <v>01029</v>
          </cell>
          <cell r="B16" t="str">
            <v>01</v>
          </cell>
          <cell r="C16" t="str">
            <v>029</v>
          </cell>
          <cell r="D16" t="str">
            <v>Cleburne</v>
          </cell>
          <cell r="E16" t="str">
            <v>County</v>
          </cell>
          <cell r="F16" t="str">
            <v>AL</v>
          </cell>
          <cell r="G16">
            <v>14972</v>
          </cell>
          <cell r="H16">
            <v>1</v>
          </cell>
          <cell r="I16">
            <v>1</v>
          </cell>
          <cell r="J16">
            <v>68.025992330292411</v>
          </cell>
          <cell r="K16" t="str">
            <v>TONS</v>
          </cell>
        </row>
        <row r="17">
          <cell r="A17" t="str">
            <v>01031</v>
          </cell>
          <cell r="B17" t="str">
            <v>01</v>
          </cell>
          <cell r="C17" t="str">
            <v>031</v>
          </cell>
          <cell r="D17" t="str">
            <v>Coffee</v>
          </cell>
          <cell r="E17" t="str">
            <v>County</v>
          </cell>
          <cell r="F17" t="str">
            <v>AL</v>
          </cell>
          <cell r="G17">
            <v>49948</v>
          </cell>
          <cell r="H17">
            <v>0.4719508288620165</v>
          </cell>
          <cell r="I17">
            <v>1</v>
          </cell>
          <cell r="J17">
            <v>107.10504389540361</v>
          </cell>
          <cell r="K17" t="str">
            <v>TONS</v>
          </cell>
        </row>
        <row r="18">
          <cell r="A18" t="str">
            <v>01033</v>
          </cell>
          <cell r="B18" t="str">
            <v>01</v>
          </cell>
          <cell r="C18" t="str">
            <v>033</v>
          </cell>
          <cell r="D18" t="str">
            <v>Colbert</v>
          </cell>
          <cell r="E18" t="str">
            <v>County</v>
          </cell>
          <cell r="F18" t="str">
            <v>AL</v>
          </cell>
          <cell r="G18">
            <v>54428</v>
          </cell>
          <cell r="H18">
            <v>0.43894686558389062</v>
          </cell>
          <cell r="I18">
            <v>1</v>
          </cell>
          <cell r="J18">
            <v>108.54989198256851</v>
          </cell>
          <cell r="K18" t="str">
            <v>TONS</v>
          </cell>
        </row>
        <row r="19">
          <cell r="A19" t="str">
            <v>01035</v>
          </cell>
          <cell r="B19" t="str">
            <v>01</v>
          </cell>
          <cell r="C19" t="str">
            <v>035</v>
          </cell>
          <cell r="D19" t="str">
            <v>Conecuh</v>
          </cell>
          <cell r="E19" t="str">
            <v>County</v>
          </cell>
          <cell r="F19" t="str">
            <v>AL</v>
          </cell>
          <cell r="G19">
            <v>13228</v>
          </cell>
          <cell r="H19">
            <v>0.80949501058361051</v>
          </cell>
          <cell r="I19">
            <v>1</v>
          </cell>
          <cell r="J19">
            <v>48.652306029439693</v>
          </cell>
          <cell r="K19" t="str">
            <v>TONS</v>
          </cell>
        </row>
        <row r="20">
          <cell r="A20" t="str">
            <v>01037</v>
          </cell>
          <cell r="B20" t="str">
            <v>01</v>
          </cell>
          <cell r="C20" t="str">
            <v>037</v>
          </cell>
          <cell r="D20" t="str">
            <v>Coosa</v>
          </cell>
          <cell r="E20" t="str">
            <v>County</v>
          </cell>
          <cell r="F20" t="str">
            <v>AL</v>
          </cell>
          <cell r="G20">
            <v>11539</v>
          </cell>
          <cell r="H20">
            <v>1</v>
          </cell>
          <cell r="I20">
            <v>1</v>
          </cell>
          <cell r="J20">
            <v>52.427993955332902</v>
          </cell>
          <cell r="K20" t="str">
            <v>TONS</v>
          </cell>
        </row>
        <row r="21">
          <cell r="A21" t="str">
            <v>01039</v>
          </cell>
          <cell r="B21" t="str">
            <v>01</v>
          </cell>
          <cell r="C21" t="str">
            <v>039</v>
          </cell>
          <cell r="D21" t="str">
            <v>Covington</v>
          </cell>
          <cell r="E21" t="str">
            <v>County</v>
          </cell>
          <cell r="F21" t="str">
            <v>AL</v>
          </cell>
          <cell r="G21">
            <v>37765</v>
          </cell>
          <cell r="H21">
            <v>0.69651793989143385</v>
          </cell>
          <cell r="I21">
            <v>1</v>
          </cell>
          <cell r="J21">
            <v>119.51347196473493</v>
          </cell>
          <cell r="K21" t="str">
            <v>TONS</v>
          </cell>
        </row>
        <row r="22">
          <cell r="A22" t="str">
            <v>01041</v>
          </cell>
          <cell r="B22" t="str">
            <v>01</v>
          </cell>
          <cell r="C22" t="str">
            <v>041</v>
          </cell>
          <cell r="D22" t="str">
            <v>Crenshaw</v>
          </cell>
          <cell r="E22" t="str">
            <v>County</v>
          </cell>
          <cell r="F22" t="str">
            <v>AL</v>
          </cell>
          <cell r="G22">
            <v>13906</v>
          </cell>
          <cell r="H22">
            <v>1</v>
          </cell>
          <cell r="I22">
            <v>1</v>
          </cell>
          <cell r="J22">
            <v>63.182570755079226</v>
          </cell>
          <cell r="K22" t="str">
            <v>TONS</v>
          </cell>
        </row>
        <row r="23">
          <cell r="A23" t="str">
            <v>01043</v>
          </cell>
          <cell r="B23" t="str">
            <v>01</v>
          </cell>
          <cell r="C23" t="str">
            <v>043</v>
          </cell>
          <cell r="D23" t="str">
            <v>Cullman</v>
          </cell>
          <cell r="E23" t="str">
            <v>County</v>
          </cell>
          <cell r="F23" t="str">
            <v>AL</v>
          </cell>
          <cell r="G23">
            <v>80406</v>
          </cell>
          <cell r="H23">
            <v>0.73239559236872875</v>
          </cell>
          <cell r="I23">
            <v>1</v>
          </cell>
          <cell r="J23">
            <v>267.56496542469876</v>
          </cell>
          <cell r="K23" t="str">
            <v>TONS</v>
          </cell>
        </row>
        <row r="24">
          <cell r="A24" t="str">
            <v>01045</v>
          </cell>
          <cell r="B24" t="str">
            <v>01</v>
          </cell>
          <cell r="C24" t="str">
            <v>045</v>
          </cell>
          <cell r="D24" t="str">
            <v>Dale</v>
          </cell>
          <cell r="E24" t="str">
            <v>County</v>
          </cell>
          <cell r="F24" t="str">
            <v>AL</v>
          </cell>
          <cell r="G24">
            <v>50251</v>
          </cell>
          <cell r="H24">
            <v>0.50888539531551613</v>
          </cell>
          <cell r="I24">
            <v>1</v>
          </cell>
          <cell r="J24">
            <v>116.18759523578932</v>
          </cell>
          <cell r="K24" t="str">
            <v>TONS</v>
          </cell>
        </row>
        <row r="25">
          <cell r="A25" t="str">
            <v>01047</v>
          </cell>
          <cell r="B25" t="str">
            <v>01</v>
          </cell>
          <cell r="C25" t="str">
            <v>047</v>
          </cell>
          <cell r="D25" t="str">
            <v>Dallas</v>
          </cell>
          <cell r="E25" t="str">
            <v>County</v>
          </cell>
          <cell r="F25" t="str">
            <v>AL</v>
          </cell>
          <cell r="G25">
            <v>43820</v>
          </cell>
          <cell r="H25">
            <v>0.45638977635782746</v>
          </cell>
          <cell r="I25">
            <v>1</v>
          </cell>
          <cell r="J25">
            <v>90.866405330852118</v>
          </cell>
          <cell r="K25" t="str">
            <v>TONS</v>
          </cell>
        </row>
        <row r="26">
          <cell r="A26" t="str">
            <v>01049</v>
          </cell>
          <cell r="B26" t="str">
            <v>01</v>
          </cell>
          <cell r="C26" t="str">
            <v>049</v>
          </cell>
          <cell r="D26" t="str">
            <v>DeKalb</v>
          </cell>
          <cell r="E26" t="str">
            <v>County</v>
          </cell>
          <cell r="F26" t="str">
            <v>AL</v>
          </cell>
          <cell r="G26">
            <v>71109</v>
          </cell>
          <cell r="H26">
            <v>0.90130644503508694</v>
          </cell>
          <cell r="I26">
            <v>1</v>
          </cell>
          <cell r="J26">
            <v>291.20049922794357</v>
          </cell>
          <cell r="K26" t="str">
            <v>TONS</v>
          </cell>
        </row>
        <row r="27">
          <cell r="A27" t="str">
            <v>01051</v>
          </cell>
          <cell r="B27" t="str">
            <v>01</v>
          </cell>
          <cell r="C27" t="str">
            <v>051</v>
          </cell>
          <cell r="D27" t="str">
            <v>Elmore</v>
          </cell>
          <cell r="E27" t="str">
            <v>County</v>
          </cell>
          <cell r="F27" t="str">
            <v>AL</v>
          </cell>
          <cell r="G27">
            <v>79303</v>
          </cell>
          <cell r="H27">
            <v>0.54188366139994704</v>
          </cell>
          <cell r="I27">
            <v>1</v>
          </cell>
          <cell r="J27">
            <v>195.24986430735078</v>
          </cell>
          <cell r="K27" t="str">
            <v>TONS</v>
          </cell>
        </row>
        <row r="28">
          <cell r="A28" t="str">
            <v>01053</v>
          </cell>
          <cell r="B28" t="str">
            <v>01</v>
          </cell>
          <cell r="C28" t="str">
            <v>053</v>
          </cell>
          <cell r="D28" t="str">
            <v>Escambia</v>
          </cell>
          <cell r="E28" t="str">
            <v>County</v>
          </cell>
          <cell r="F28" t="str">
            <v>AL</v>
          </cell>
          <cell r="G28">
            <v>38319</v>
          </cell>
          <cell r="H28">
            <v>0.63511573892846895</v>
          </cell>
          <cell r="I28">
            <v>1</v>
          </cell>
          <cell r="J28">
            <v>110.57631414255455</v>
          </cell>
          <cell r="K28" t="str">
            <v>TONS</v>
          </cell>
        </row>
        <row r="29">
          <cell r="A29" t="str">
            <v>01055</v>
          </cell>
          <cell r="B29" t="str">
            <v>01</v>
          </cell>
          <cell r="C29" t="str">
            <v>055</v>
          </cell>
          <cell r="D29" t="str">
            <v>Etowah</v>
          </cell>
          <cell r="E29" t="str">
            <v>County</v>
          </cell>
          <cell r="F29" t="str">
            <v>AL</v>
          </cell>
          <cell r="G29">
            <v>104430</v>
          </cell>
          <cell r="H29">
            <v>0.37483481758115483</v>
          </cell>
          <cell r="I29">
            <v>1</v>
          </cell>
          <cell r="J29">
            <v>177.85262114460099</v>
          </cell>
          <cell r="K29" t="str">
            <v>TONS</v>
          </cell>
        </row>
        <row r="30">
          <cell r="A30" t="str">
            <v>01057</v>
          </cell>
          <cell r="B30" t="str">
            <v>01</v>
          </cell>
          <cell r="C30" t="str">
            <v>057</v>
          </cell>
          <cell r="D30" t="str">
            <v>Fayette</v>
          </cell>
          <cell r="E30" t="str">
            <v>County</v>
          </cell>
          <cell r="F30" t="str">
            <v>AL</v>
          </cell>
          <cell r="G30">
            <v>17241</v>
          </cell>
          <cell r="H30">
            <v>0.80233165129632855</v>
          </cell>
          <cell r="I30">
            <v>1</v>
          </cell>
          <cell r="J30">
            <v>62.85089179167344</v>
          </cell>
          <cell r="K30" t="str">
            <v>TONS</v>
          </cell>
        </row>
        <row r="31">
          <cell r="A31" t="str">
            <v>01059</v>
          </cell>
          <cell r="B31" t="str">
            <v>01</v>
          </cell>
          <cell r="C31" t="str">
            <v>059</v>
          </cell>
          <cell r="D31" t="str">
            <v>Franklin</v>
          </cell>
          <cell r="E31" t="str">
            <v>County</v>
          </cell>
          <cell r="F31" t="str">
            <v>AL</v>
          </cell>
          <cell r="G31">
            <v>31704</v>
          </cell>
          <cell r="H31">
            <v>0.7036651526621247</v>
          </cell>
          <cell r="I31">
            <v>1</v>
          </cell>
          <cell r="J31">
            <v>101.3619999262953</v>
          </cell>
          <cell r="K31" t="str">
            <v>TONS</v>
          </cell>
        </row>
        <row r="32">
          <cell r="A32" t="str">
            <v>01061</v>
          </cell>
          <cell r="B32" t="str">
            <v>01</v>
          </cell>
          <cell r="C32" t="str">
            <v>061</v>
          </cell>
          <cell r="D32" t="str">
            <v>Geneva</v>
          </cell>
          <cell r="E32" t="str">
            <v>County</v>
          </cell>
          <cell r="F32" t="str">
            <v>AL</v>
          </cell>
          <cell r="G32">
            <v>26790</v>
          </cell>
          <cell r="H32">
            <v>0.8964165733482643</v>
          </cell>
          <cell r="I32">
            <v>1</v>
          </cell>
          <cell r="J32">
            <v>109.11329186561397</v>
          </cell>
          <cell r="K32" t="str">
            <v>TONS</v>
          </cell>
        </row>
        <row r="33">
          <cell r="A33" t="str">
            <v>01063</v>
          </cell>
          <cell r="B33" t="str">
            <v>01</v>
          </cell>
          <cell r="C33" t="str">
            <v>063</v>
          </cell>
          <cell r="D33" t="str">
            <v>Greene</v>
          </cell>
          <cell r="E33" t="str">
            <v>County</v>
          </cell>
          <cell r="F33" t="str">
            <v>AL</v>
          </cell>
          <cell r="G33">
            <v>9045</v>
          </cell>
          <cell r="H33">
            <v>1</v>
          </cell>
          <cell r="I33">
            <v>1</v>
          </cell>
          <cell r="J33">
            <v>41.096386630209381</v>
          </cell>
          <cell r="K33" t="str">
            <v>TONS</v>
          </cell>
        </row>
        <row r="34">
          <cell r="A34" t="str">
            <v>01065</v>
          </cell>
          <cell r="B34" t="str">
            <v>01</v>
          </cell>
          <cell r="C34" t="str">
            <v>065</v>
          </cell>
          <cell r="D34" t="str">
            <v>Hale</v>
          </cell>
          <cell r="E34" t="str">
            <v>County</v>
          </cell>
          <cell r="F34" t="str">
            <v>AL</v>
          </cell>
          <cell r="G34">
            <v>15760</v>
          </cell>
          <cell r="H34">
            <v>0.89168781725888324</v>
          </cell>
          <cell r="I34">
            <v>1</v>
          </cell>
          <cell r="J34">
            <v>63.850472229334713</v>
          </cell>
          <cell r="K34" t="str">
            <v>TONS</v>
          </cell>
        </row>
        <row r="35">
          <cell r="A35" t="str">
            <v>01067</v>
          </cell>
          <cell r="B35" t="str">
            <v>01</v>
          </cell>
          <cell r="C35" t="str">
            <v>067</v>
          </cell>
          <cell r="D35" t="str">
            <v>Henry</v>
          </cell>
          <cell r="E35" t="str">
            <v>County</v>
          </cell>
          <cell r="F35" t="str">
            <v>AL</v>
          </cell>
          <cell r="G35">
            <v>17302</v>
          </cell>
          <cell r="H35">
            <v>0.87752860940931687</v>
          </cell>
          <cell r="I35">
            <v>1</v>
          </cell>
          <cell r="J35">
            <v>68.984680840958433</v>
          </cell>
          <cell r="K35" t="str">
            <v>TONS</v>
          </cell>
        </row>
        <row r="36">
          <cell r="A36" t="str">
            <v>01069</v>
          </cell>
          <cell r="B36" t="str">
            <v>01</v>
          </cell>
          <cell r="C36" t="str">
            <v>069</v>
          </cell>
          <cell r="D36" t="str">
            <v>Houston</v>
          </cell>
          <cell r="E36" t="str">
            <v>County</v>
          </cell>
          <cell r="F36" t="str">
            <v>AL</v>
          </cell>
          <cell r="G36">
            <v>101547</v>
          </cell>
          <cell r="H36">
            <v>0.33804051325986983</v>
          </cell>
          <cell r="I36">
            <v>1</v>
          </cell>
          <cell r="J36">
            <v>155.96635310726339</v>
          </cell>
          <cell r="K36" t="str">
            <v>TONS</v>
          </cell>
        </row>
        <row r="37">
          <cell r="A37" t="str">
            <v>01071</v>
          </cell>
          <cell r="B37" t="str">
            <v>01</v>
          </cell>
          <cell r="C37" t="str">
            <v>071</v>
          </cell>
          <cell r="D37" t="str">
            <v>Jackson</v>
          </cell>
          <cell r="E37" t="str">
            <v>County</v>
          </cell>
          <cell r="F37" t="str">
            <v>AL</v>
          </cell>
          <cell r="G37">
            <v>53227</v>
          </cell>
          <cell r="H37">
            <v>0.77017303248351399</v>
          </cell>
          <cell r="I37">
            <v>1</v>
          </cell>
          <cell r="J37">
            <v>186.25818391584338</v>
          </cell>
          <cell r="K37" t="str">
            <v>TONS</v>
          </cell>
        </row>
        <row r="38">
          <cell r="A38" t="str">
            <v>01073</v>
          </cell>
          <cell r="B38" t="str">
            <v>01</v>
          </cell>
          <cell r="C38" t="str">
            <v>073</v>
          </cell>
          <cell r="D38" t="str">
            <v>Jefferson</v>
          </cell>
          <cell r="E38" t="str">
            <v>County</v>
          </cell>
          <cell r="F38" t="str">
            <v>AL</v>
          </cell>
          <cell r="G38">
            <v>658466</v>
          </cell>
          <cell r="H38">
            <v>9.8337651450492503E-2</v>
          </cell>
          <cell r="I38">
            <v>1</v>
          </cell>
          <cell r="J38">
            <v>0</v>
          </cell>
          <cell r="K38" t="str">
            <v>TONS</v>
          </cell>
        </row>
        <row r="39">
          <cell r="A39" t="str">
            <v>01075</v>
          </cell>
          <cell r="B39" t="str">
            <v>01</v>
          </cell>
          <cell r="C39" t="str">
            <v>075</v>
          </cell>
          <cell r="D39" t="str">
            <v>Lamar</v>
          </cell>
          <cell r="E39" t="str">
            <v>County</v>
          </cell>
          <cell r="F39" t="str">
            <v>AL</v>
          </cell>
          <cell r="G39">
            <v>14564</v>
          </cell>
          <cell r="H39">
            <v>1</v>
          </cell>
          <cell r="I39">
            <v>1</v>
          </cell>
          <cell r="J39">
            <v>66.172224973175162</v>
          </cell>
          <cell r="K39" t="str">
            <v>TONS</v>
          </cell>
        </row>
        <row r="40">
          <cell r="A40" t="str">
            <v>01077</v>
          </cell>
          <cell r="B40" t="str">
            <v>01</v>
          </cell>
          <cell r="C40" t="str">
            <v>077</v>
          </cell>
          <cell r="D40" t="str">
            <v>Lauderdale</v>
          </cell>
          <cell r="E40" t="str">
            <v>County</v>
          </cell>
          <cell r="F40" t="str">
            <v>AL</v>
          </cell>
          <cell r="G40">
            <v>92709</v>
          </cell>
          <cell r="H40">
            <v>0.49295106192494798</v>
          </cell>
          <cell r="I40">
            <v>1</v>
          </cell>
          <cell r="J40">
            <v>207.64466173435034</v>
          </cell>
          <cell r="K40" t="str">
            <v>TONS</v>
          </cell>
        </row>
        <row r="41">
          <cell r="A41" t="str">
            <v>01079</v>
          </cell>
          <cell r="B41" t="str">
            <v>01</v>
          </cell>
          <cell r="C41" t="str">
            <v>079</v>
          </cell>
          <cell r="D41" t="str">
            <v>Lawrence</v>
          </cell>
          <cell r="E41" t="str">
            <v>County</v>
          </cell>
          <cell r="F41" t="str">
            <v>AL</v>
          </cell>
          <cell r="G41">
            <v>34339</v>
          </cell>
          <cell r="H41">
            <v>0.91289787122513755</v>
          </cell>
          <cell r="I41">
            <v>1</v>
          </cell>
          <cell r="J41">
            <v>142.43112527184118</v>
          </cell>
          <cell r="K41" t="str">
            <v>TONS</v>
          </cell>
        </row>
        <row r="42">
          <cell r="A42" t="str">
            <v>01081</v>
          </cell>
          <cell r="B42" t="str">
            <v>01</v>
          </cell>
          <cell r="C42" t="str">
            <v>081</v>
          </cell>
          <cell r="D42" t="str">
            <v>Lee</v>
          </cell>
          <cell r="E42" t="str">
            <v>County</v>
          </cell>
          <cell r="F42" t="str">
            <v>AL</v>
          </cell>
          <cell r="G42">
            <v>140247</v>
          </cell>
          <cell r="H42">
            <v>0.27409498955414374</v>
          </cell>
          <cell r="I42">
            <v>1</v>
          </cell>
          <cell r="J42">
            <v>174.65850729152891</v>
          </cell>
          <cell r="K42" t="str">
            <v>TONS</v>
          </cell>
        </row>
        <row r="43">
          <cell r="A43" t="str">
            <v>01083</v>
          </cell>
          <cell r="B43" t="str">
            <v>01</v>
          </cell>
          <cell r="C43" t="str">
            <v>083</v>
          </cell>
          <cell r="D43" t="str">
            <v>Limestone</v>
          </cell>
          <cell r="E43" t="str">
            <v>County</v>
          </cell>
          <cell r="F43" t="str">
            <v>AL</v>
          </cell>
          <cell r="G43">
            <v>82782</v>
          </cell>
          <cell r="H43">
            <v>0.57609142084027931</v>
          </cell>
          <cell r="I43">
            <v>0.5</v>
          </cell>
          <cell r="J43">
            <v>108.34088880014843</v>
          </cell>
          <cell r="K43" t="str">
            <v>TONS</v>
          </cell>
        </row>
        <row r="44">
          <cell r="A44" t="str">
            <v>01085</v>
          </cell>
          <cell r="B44" t="str">
            <v>01</v>
          </cell>
          <cell r="C44" t="str">
            <v>085</v>
          </cell>
          <cell r="D44" t="str">
            <v>Lowndes</v>
          </cell>
          <cell r="E44" t="str">
            <v>County</v>
          </cell>
          <cell r="F44" t="str">
            <v>AL</v>
          </cell>
          <cell r="G44">
            <v>11299</v>
          </cell>
          <cell r="H44">
            <v>1</v>
          </cell>
          <cell r="I44">
            <v>1</v>
          </cell>
          <cell r="J44">
            <v>51.337542568793339</v>
          </cell>
          <cell r="K44" t="str">
            <v>TONS</v>
          </cell>
        </row>
        <row r="45">
          <cell r="A45" t="str">
            <v>01087</v>
          </cell>
          <cell r="B45" t="str">
            <v>01</v>
          </cell>
          <cell r="C45" t="str">
            <v>087</v>
          </cell>
          <cell r="D45" t="str">
            <v>Macon</v>
          </cell>
          <cell r="E45" t="str">
            <v>County</v>
          </cell>
          <cell r="F45" t="str">
            <v>AL</v>
          </cell>
          <cell r="G45">
            <v>21452</v>
          </cell>
          <cell r="H45">
            <v>0.55547268319970167</v>
          </cell>
          <cell r="I45">
            <v>1</v>
          </cell>
          <cell r="J45">
            <v>54.140911341688778</v>
          </cell>
          <cell r="K45" t="str">
            <v>TONS</v>
          </cell>
        </row>
        <row r="46">
          <cell r="A46" t="str">
            <v>01089</v>
          </cell>
          <cell r="B46" t="str">
            <v>01</v>
          </cell>
          <cell r="C46" t="str">
            <v>089</v>
          </cell>
          <cell r="D46" t="str">
            <v>Madison</v>
          </cell>
          <cell r="E46" t="str">
            <v>County</v>
          </cell>
          <cell r="F46" t="str">
            <v>AL</v>
          </cell>
          <cell r="G46">
            <v>334811</v>
          </cell>
          <cell r="H46">
            <v>0.1644151476504655</v>
          </cell>
          <cell r="I46">
            <v>1</v>
          </cell>
          <cell r="J46">
            <v>0</v>
          </cell>
          <cell r="K46" t="str">
            <v>TONS</v>
          </cell>
        </row>
        <row r="47">
          <cell r="A47" t="str">
            <v>01091</v>
          </cell>
          <cell r="B47" t="str">
            <v>01</v>
          </cell>
          <cell r="C47" t="str">
            <v>091</v>
          </cell>
          <cell r="D47" t="str">
            <v>Marengo</v>
          </cell>
          <cell r="E47" t="str">
            <v>County</v>
          </cell>
          <cell r="F47" t="str">
            <v>AL</v>
          </cell>
          <cell r="G47">
            <v>21027</v>
          </cell>
          <cell r="H47">
            <v>0.69315641793884053</v>
          </cell>
          <cell r="I47">
            <v>1</v>
          </cell>
          <cell r="J47">
            <v>66.222203995058237</v>
          </cell>
          <cell r="K47" t="str">
            <v>TONS</v>
          </cell>
        </row>
        <row r="48">
          <cell r="A48" t="str">
            <v>01093</v>
          </cell>
          <cell r="B48" t="str">
            <v>01</v>
          </cell>
          <cell r="C48" t="str">
            <v>093</v>
          </cell>
          <cell r="D48" t="str">
            <v>Marion</v>
          </cell>
          <cell r="E48" t="str">
            <v>County</v>
          </cell>
          <cell r="F48" t="str">
            <v>AL</v>
          </cell>
          <cell r="G48">
            <v>30776</v>
          </cell>
          <cell r="H48">
            <v>0.88854951910579671</v>
          </cell>
          <cell r="I48">
            <v>1</v>
          </cell>
          <cell r="J48">
            <v>124.24784840129416</v>
          </cell>
          <cell r="K48" t="str">
            <v>TONS</v>
          </cell>
        </row>
        <row r="49">
          <cell r="A49" t="str">
            <v>01095</v>
          </cell>
          <cell r="B49" t="str">
            <v>01</v>
          </cell>
          <cell r="C49" t="str">
            <v>095</v>
          </cell>
          <cell r="D49" t="str">
            <v>Marshall</v>
          </cell>
          <cell r="E49" t="str">
            <v>County</v>
          </cell>
          <cell r="F49" t="str">
            <v>AL</v>
          </cell>
          <cell r="G49">
            <v>93019</v>
          </cell>
          <cell r="H49">
            <v>0.53268687042432195</v>
          </cell>
          <cell r="I49">
            <v>1</v>
          </cell>
          <cell r="J49">
            <v>225.13277584597841</v>
          </cell>
          <cell r="K49" t="str">
            <v>TONS</v>
          </cell>
        </row>
        <row r="50">
          <cell r="A50" t="str">
            <v>01097</v>
          </cell>
          <cell r="B50" t="str">
            <v>01</v>
          </cell>
          <cell r="C50" t="str">
            <v>097</v>
          </cell>
          <cell r="D50" t="str">
            <v>Mobile</v>
          </cell>
          <cell r="E50" t="str">
            <v>County</v>
          </cell>
          <cell r="F50" t="str">
            <v>AL</v>
          </cell>
          <cell r="G50">
            <v>412992</v>
          </cell>
          <cell r="H50">
            <v>0.20020242522857587</v>
          </cell>
          <cell r="I50">
            <v>1</v>
          </cell>
          <cell r="J50">
            <v>375.66958975776362</v>
          </cell>
          <cell r="K50" t="str">
            <v>TONS</v>
          </cell>
        </row>
        <row r="51">
          <cell r="A51" t="str">
            <v>01099</v>
          </cell>
          <cell r="B51" t="str">
            <v>01</v>
          </cell>
          <cell r="C51" t="str">
            <v>099</v>
          </cell>
          <cell r="D51" t="str">
            <v>Monroe</v>
          </cell>
          <cell r="E51" t="str">
            <v>County</v>
          </cell>
          <cell r="F51" t="str">
            <v>AL</v>
          </cell>
          <cell r="G51">
            <v>23068</v>
          </cell>
          <cell r="H51">
            <v>0.79044563898040576</v>
          </cell>
          <cell r="I51">
            <v>1</v>
          </cell>
          <cell r="J51">
            <v>82.847044092342486</v>
          </cell>
          <cell r="K51" t="str">
            <v>TONS</v>
          </cell>
        </row>
        <row r="52">
          <cell r="A52" t="str">
            <v>01101</v>
          </cell>
          <cell r="B52" t="str">
            <v>01</v>
          </cell>
          <cell r="C52" t="str">
            <v>101</v>
          </cell>
          <cell r="D52" t="str">
            <v>Montgomery</v>
          </cell>
          <cell r="E52" t="str">
            <v>County</v>
          </cell>
          <cell r="F52" t="str">
            <v>AL</v>
          </cell>
          <cell r="G52">
            <v>229363</v>
          </cell>
          <cell r="H52">
            <v>0.10491230058902264</v>
          </cell>
          <cell r="I52">
            <v>1</v>
          </cell>
          <cell r="J52">
            <v>0</v>
          </cell>
          <cell r="K52" t="str">
            <v>TONS</v>
          </cell>
        </row>
        <row r="53">
          <cell r="A53" t="str">
            <v>01103</v>
          </cell>
          <cell r="B53" t="str">
            <v>01</v>
          </cell>
          <cell r="C53" t="str">
            <v>103</v>
          </cell>
          <cell r="D53" t="str">
            <v>Morgan</v>
          </cell>
          <cell r="E53" t="str">
            <v>County</v>
          </cell>
          <cell r="F53" t="str">
            <v>AL</v>
          </cell>
          <cell r="G53">
            <v>119490</v>
          </cell>
          <cell r="H53">
            <v>0.38597372165034732</v>
          </cell>
          <cell r="I53">
            <v>1</v>
          </cell>
          <cell r="J53">
            <v>209.54840811335063</v>
          </cell>
          <cell r="K53" t="str">
            <v>TONS</v>
          </cell>
        </row>
        <row r="54">
          <cell r="A54" t="str">
            <v>01105</v>
          </cell>
          <cell r="B54" t="str">
            <v>01</v>
          </cell>
          <cell r="C54" t="str">
            <v>105</v>
          </cell>
          <cell r="D54" t="str">
            <v>Perry</v>
          </cell>
          <cell r="E54" t="str">
            <v>County</v>
          </cell>
          <cell r="F54" t="str">
            <v>AL</v>
          </cell>
          <cell r="G54">
            <v>10591</v>
          </cell>
          <cell r="H54">
            <v>1</v>
          </cell>
          <cell r="I54">
            <v>1</v>
          </cell>
          <cell r="J54">
            <v>48.120710978501677</v>
          </cell>
          <cell r="K54" t="str">
            <v>TONS</v>
          </cell>
        </row>
        <row r="55">
          <cell r="A55" t="str">
            <v>01107</v>
          </cell>
          <cell r="B55" t="str">
            <v>01</v>
          </cell>
          <cell r="C55" t="str">
            <v>107</v>
          </cell>
          <cell r="D55" t="str">
            <v>Pickens</v>
          </cell>
          <cell r="E55" t="str">
            <v>County</v>
          </cell>
          <cell r="F55" t="str">
            <v>AL</v>
          </cell>
          <cell r="G55">
            <v>19746</v>
          </cell>
          <cell r="H55">
            <v>1</v>
          </cell>
          <cell r="I55">
            <v>1</v>
          </cell>
          <cell r="J55">
            <v>89.716887827541669</v>
          </cell>
          <cell r="K55" t="str">
            <v>TONS</v>
          </cell>
        </row>
        <row r="56">
          <cell r="A56" t="str">
            <v>01109</v>
          </cell>
          <cell r="B56" t="str">
            <v>01</v>
          </cell>
          <cell r="C56" t="str">
            <v>109</v>
          </cell>
          <cell r="D56" t="str">
            <v>Pike</v>
          </cell>
          <cell r="E56" t="str">
            <v>County</v>
          </cell>
          <cell r="F56" t="str">
            <v>AL</v>
          </cell>
          <cell r="G56">
            <v>32899</v>
          </cell>
          <cell r="H56">
            <v>0.51679382352047176</v>
          </cell>
          <cell r="I56">
            <v>1</v>
          </cell>
          <cell r="J56">
            <v>77.249393641439454</v>
          </cell>
          <cell r="K56" t="str">
            <v>TONS</v>
          </cell>
        </row>
        <row r="57">
          <cell r="A57" t="str">
            <v>01111</v>
          </cell>
          <cell r="B57" t="str">
            <v>01</v>
          </cell>
          <cell r="C57" t="str">
            <v>111</v>
          </cell>
          <cell r="D57" t="str">
            <v>Randolph</v>
          </cell>
          <cell r="E57" t="str">
            <v>County</v>
          </cell>
          <cell r="F57" t="str">
            <v>AL</v>
          </cell>
          <cell r="G57">
            <v>22913</v>
          </cell>
          <cell r="H57">
            <v>0.81342469340549028</v>
          </cell>
          <cell r="I57">
            <v>1</v>
          </cell>
          <cell r="J57">
            <v>84.682637259684071</v>
          </cell>
          <cell r="K57" t="str">
            <v>TONS</v>
          </cell>
        </row>
        <row r="58">
          <cell r="A58" t="str">
            <v>01113</v>
          </cell>
          <cell r="B58" t="str">
            <v>01</v>
          </cell>
          <cell r="C58" t="str">
            <v>113</v>
          </cell>
          <cell r="D58" t="str">
            <v>Russell</v>
          </cell>
          <cell r="E58" t="str">
            <v>County</v>
          </cell>
          <cell r="F58" t="str">
            <v>AL</v>
          </cell>
          <cell r="G58">
            <v>52947</v>
          </cell>
          <cell r="H58">
            <v>0.35408993899559937</v>
          </cell>
          <cell r="I58">
            <v>1</v>
          </cell>
          <cell r="J58">
            <v>85.182427478514697</v>
          </cell>
          <cell r="K58" t="str">
            <v>TONS</v>
          </cell>
        </row>
        <row r="59">
          <cell r="A59" t="str">
            <v>01115</v>
          </cell>
          <cell r="B59" t="str">
            <v>01</v>
          </cell>
          <cell r="C59" t="str">
            <v>115</v>
          </cell>
          <cell r="D59" t="str">
            <v>St. Clair</v>
          </cell>
          <cell r="E59" t="str">
            <v>County</v>
          </cell>
          <cell r="F59" t="str">
            <v>AL</v>
          </cell>
          <cell r="G59">
            <v>83593</v>
          </cell>
          <cell r="H59">
            <v>0.72796765279389419</v>
          </cell>
          <cell r="I59">
            <v>1</v>
          </cell>
          <cell r="J59">
            <v>276.48849260454739</v>
          </cell>
          <cell r="K59" t="str">
            <v>TONS</v>
          </cell>
        </row>
        <row r="60">
          <cell r="A60" t="str">
            <v>01117</v>
          </cell>
          <cell r="B60" t="str">
            <v>01</v>
          </cell>
          <cell r="C60" t="str">
            <v>117</v>
          </cell>
          <cell r="D60" t="str">
            <v>Shelby</v>
          </cell>
          <cell r="E60" t="str">
            <v>County</v>
          </cell>
          <cell r="F60" t="str">
            <v>AL</v>
          </cell>
          <cell r="G60">
            <v>195085</v>
          </cell>
          <cell r="H60">
            <v>0.22944870184791244</v>
          </cell>
          <cell r="I60">
            <v>1</v>
          </cell>
          <cell r="J60">
            <v>203.37827068451435</v>
          </cell>
          <cell r="K60" t="str">
            <v>TONS</v>
          </cell>
        </row>
        <row r="61">
          <cell r="A61" t="str">
            <v>01119</v>
          </cell>
          <cell r="B61" t="str">
            <v>01</v>
          </cell>
          <cell r="C61" t="str">
            <v>119</v>
          </cell>
          <cell r="D61" t="str">
            <v>Sumter</v>
          </cell>
          <cell r="E61" t="str">
            <v>County</v>
          </cell>
          <cell r="F61" t="str">
            <v>AL</v>
          </cell>
          <cell r="G61">
            <v>13763</v>
          </cell>
          <cell r="H61">
            <v>1</v>
          </cell>
          <cell r="I61">
            <v>1</v>
          </cell>
          <cell r="J61">
            <v>62.532843470599417</v>
          </cell>
          <cell r="K61" t="str">
            <v>TONS</v>
          </cell>
        </row>
        <row r="62">
          <cell r="A62" t="str">
            <v>01121</v>
          </cell>
          <cell r="B62" t="str">
            <v>01</v>
          </cell>
          <cell r="C62" t="str">
            <v>121</v>
          </cell>
          <cell r="D62" t="str">
            <v>Talladega</v>
          </cell>
          <cell r="E62" t="str">
            <v>County</v>
          </cell>
          <cell r="F62" t="str">
            <v>AL</v>
          </cell>
          <cell r="G62">
            <v>82291</v>
          </cell>
          <cell r="H62">
            <v>0.55815338250841529</v>
          </cell>
          <cell r="I62">
            <v>1</v>
          </cell>
          <cell r="J62">
            <v>208.68967764645075</v>
          </cell>
          <cell r="K62" t="str">
            <v>TONS</v>
          </cell>
        </row>
        <row r="63">
          <cell r="A63" t="str">
            <v>01123</v>
          </cell>
          <cell r="B63" t="str">
            <v>01</v>
          </cell>
          <cell r="C63" t="str">
            <v>123</v>
          </cell>
          <cell r="D63" t="str">
            <v>Tallapoosa</v>
          </cell>
          <cell r="E63" t="str">
            <v>County</v>
          </cell>
          <cell r="F63" t="str">
            <v>AL</v>
          </cell>
          <cell r="G63">
            <v>41616</v>
          </cell>
          <cell r="H63">
            <v>0.74226259131103423</v>
          </cell>
          <cell r="I63">
            <v>1</v>
          </cell>
          <cell r="J63">
            <v>140.35018054252822</v>
          </cell>
          <cell r="K63" t="str">
            <v>TONS</v>
          </cell>
        </row>
        <row r="64">
          <cell r="A64" t="str">
            <v>01125</v>
          </cell>
          <cell r="B64" t="str">
            <v>01</v>
          </cell>
          <cell r="C64" t="str">
            <v>125</v>
          </cell>
          <cell r="D64" t="str">
            <v>Tuscaloosa</v>
          </cell>
          <cell r="E64" t="str">
            <v>County</v>
          </cell>
          <cell r="F64" t="str">
            <v>AL</v>
          </cell>
          <cell r="G64">
            <v>194656</v>
          </cell>
          <cell r="H64">
            <v>0.25508075784974521</v>
          </cell>
          <cell r="I64">
            <v>1</v>
          </cell>
          <cell r="J64">
            <v>225.60076123270167</v>
          </cell>
          <cell r="K64" t="str">
            <v>TONS</v>
          </cell>
        </row>
        <row r="65">
          <cell r="A65" t="str">
            <v>01127</v>
          </cell>
          <cell r="B65" t="str">
            <v>01</v>
          </cell>
          <cell r="C65" t="str">
            <v>127</v>
          </cell>
          <cell r="D65" t="str">
            <v>Walker</v>
          </cell>
          <cell r="E65" t="str">
            <v>County</v>
          </cell>
          <cell r="F65" t="str">
            <v>AL</v>
          </cell>
          <cell r="G65">
            <v>67023</v>
          </cell>
          <cell r="H65">
            <v>0.74087999641913971</v>
          </cell>
          <cell r="I65">
            <v>1</v>
          </cell>
          <cell r="J65">
            <v>225.61439187503342</v>
          </cell>
          <cell r="K65" t="str">
            <v>TONS</v>
          </cell>
        </row>
        <row r="66">
          <cell r="A66" t="str">
            <v>01129</v>
          </cell>
          <cell r="B66" t="str">
            <v>01</v>
          </cell>
          <cell r="C66" t="str">
            <v>129</v>
          </cell>
          <cell r="D66" t="str">
            <v>Washington</v>
          </cell>
          <cell r="E66" t="str">
            <v>County</v>
          </cell>
          <cell r="F66" t="str">
            <v>AL</v>
          </cell>
          <cell r="G66">
            <v>17581</v>
          </cell>
          <cell r="H66">
            <v>1</v>
          </cell>
          <cell r="I66">
            <v>1</v>
          </cell>
          <cell r="J66">
            <v>79.88010761146613</v>
          </cell>
          <cell r="K66" t="str">
            <v>TONS</v>
          </cell>
        </row>
        <row r="67">
          <cell r="A67" t="str">
            <v>01131</v>
          </cell>
          <cell r="B67" t="str">
            <v>01</v>
          </cell>
          <cell r="C67" t="str">
            <v>131</v>
          </cell>
          <cell r="D67" t="str">
            <v>Wilcox</v>
          </cell>
          <cell r="E67" t="str">
            <v>County</v>
          </cell>
          <cell r="F67" t="str">
            <v>AL</v>
          </cell>
          <cell r="G67">
            <v>11670</v>
          </cell>
          <cell r="H67">
            <v>1</v>
          </cell>
          <cell r="I67">
            <v>1</v>
          </cell>
          <cell r="J67">
            <v>53.023198670485733</v>
          </cell>
          <cell r="K67" t="str">
            <v>TONS</v>
          </cell>
        </row>
        <row r="68">
          <cell r="A68" t="str">
            <v>01133</v>
          </cell>
          <cell r="B68" t="str">
            <v>01</v>
          </cell>
          <cell r="C68" t="str">
            <v>133</v>
          </cell>
          <cell r="D68" t="str">
            <v>Winston</v>
          </cell>
          <cell r="E68" t="str">
            <v>County</v>
          </cell>
          <cell r="F68" t="str">
            <v>AL</v>
          </cell>
          <cell r="G68">
            <v>24484</v>
          </cell>
          <cell r="H68">
            <v>0.84892174481293903</v>
          </cell>
          <cell r="I68">
            <v>1</v>
          </cell>
          <cell r="J68">
            <v>94.437633621769137</v>
          </cell>
          <cell r="K68" t="str">
            <v>TONS</v>
          </cell>
        </row>
        <row r="69">
          <cell r="A69" t="str">
            <v>02013</v>
          </cell>
          <cell r="B69" t="str">
            <v>02</v>
          </cell>
          <cell r="C69" t="str">
            <v>013</v>
          </cell>
          <cell r="D69" t="str">
            <v>Aleutians East</v>
          </cell>
          <cell r="E69" t="str">
            <v>Borough</v>
          </cell>
          <cell r="F69" t="str">
            <v>AK</v>
          </cell>
          <cell r="G69">
            <v>3141</v>
          </cell>
          <cell r="H69">
            <v>1</v>
          </cell>
          <cell r="I69">
            <v>1</v>
          </cell>
          <cell r="J69">
            <v>14.271282521336394</v>
          </cell>
          <cell r="K69" t="str">
            <v>TONS</v>
          </cell>
        </row>
        <row r="70">
          <cell r="A70" t="str">
            <v>02016</v>
          </cell>
          <cell r="B70" t="str">
            <v>02</v>
          </cell>
          <cell r="C70" t="str">
            <v>016</v>
          </cell>
          <cell r="D70" t="str">
            <v>Aleutians West</v>
          </cell>
          <cell r="E70" t="str">
            <v>Census Area</v>
          </cell>
          <cell r="F70" t="str">
            <v>AK</v>
          </cell>
          <cell r="G70">
            <v>5561</v>
          </cell>
          <cell r="H70">
            <v>1</v>
          </cell>
          <cell r="I70">
            <v>1</v>
          </cell>
          <cell r="J70">
            <v>25.266667335610208</v>
          </cell>
          <cell r="K70" t="str">
            <v>TONS</v>
          </cell>
        </row>
        <row r="71">
          <cell r="A71" t="str">
            <v>02020</v>
          </cell>
          <cell r="B71" t="str">
            <v>02</v>
          </cell>
          <cell r="C71" t="str">
            <v>020</v>
          </cell>
          <cell r="D71" t="str">
            <v>Anchorage</v>
          </cell>
          <cell r="E71" t="str">
            <v>Borough</v>
          </cell>
          <cell r="F71" t="str">
            <v>AK</v>
          </cell>
          <cell r="G71">
            <v>291826</v>
          </cell>
          <cell r="H71">
            <v>4.1171794151309345E-2</v>
          </cell>
          <cell r="I71">
            <v>1</v>
          </cell>
          <cell r="J71">
            <v>0</v>
          </cell>
          <cell r="K71" t="str">
            <v>TONS</v>
          </cell>
        </row>
        <row r="72">
          <cell r="A72" t="str">
            <v>02050</v>
          </cell>
          <cell r="B72" t="str">
            <v>02</v>
          </cell>
          <cell r="C72" t="str">
            <v>050</v>
          </cell>
          <cell r="D72" t="str">
            <v>Bethel</v>
          </cell>
          <cell r="E72" t="str">
            <v>Census Area</v>
          </cell>
          <cell r="F72" t="str">
            <v>AK</v>
          </cell>
          <cell r="G72">
            <v>17013</v>
          </cell>
          <cell r="H72">
            <v>0.73937577146887679</v>
          </cell>
          <cell r="I72">
            <v>1</v>
          </cell>
          <cell r="J72">
            <v>57.153283297004286</v>
          </cell>
          <cell r="K72" t="str">
            <v>TONS</v>
          </cell>
        </row>
        <row r="73">
          <cell r="A73" t="str">
            <v>02060</v>
          </cell>
          <cell r="B73" t="str">
            <v>02</v>
          </cell>
          <cell r="C73" t="str">
            <v>060</v>
          </cell>
          <cell r="D73" t="str">
            <v>Bristol Bay</v>
          </cell>
          <cell r="E73" t="str">
            <v>Borough</v>
          </cell>
          <cell r="F73" t="str">
            <v>AK</v>
          </cell>
          <cell r="G73">
            <v>997</v>
          </cell>
          <cell r="H73">
            <v>1</v>
          </cell>
          <cell r="I73">
            <v>1</v>
          </cell>
          <cell r="J73">
            <v>4.5299168015830578</v>
          </cell>
          <cell r="K73" t="str">
            <v>TONS</v>
          </cell>
        </row>
        <row r="74">
          <cell r="A74" t="str">
            <v>02068</v>
          </cell>
          <cell r="B74" t="str">
            <v>02</v>
          </cell>
          <cell r="C74" t="str">
            <v>068</v>
          </cell>
          <cell r="D74" t="str">
            <v>Denali</v>
          </cell>
          <cell r="E74" t="str">
            <v>Borough</v>
          </cell>
          <cell r="F74" t="str">
            <v>AK</v>
          </cell>
          <cell r="G74">
            <v>1826</v>
          </cell>
          <cell r="H74">
            <v>1</v>
          </cell>
          <cell r="I74">
            <v>1</v>
          </cell>
          <cell r="J74">
            <v>8.2965176325884276</v>
          </cell>
          <cell r="K74" t="str">
            <v>TONS</v>
          </cell>
        </row>
        <row r="75">
          <cell r="A75" t="str">
            <v>02070</v>
          </cell>
          <cell r="B75" t="str">
            <v>02</v>
          </cell>
          <cell r="C75" t="str">
            <v>070</v>
          </cell>
          <cell r="D75" t="str">
            <v>Dillingham</v>
          </cell>
          <cell r="E75" t="str">
            <v>Census Area</v>
          </cell>
          <cell r="F75" t="str">
            <v>AK</v>
          </cell>
          <cell r="G75">
            <v>4847</v>
          </cell>
          <cell r="H75">
            <v>1</v>
          </cell>
          <cell r="I75">
            <v>1</v>
          </cell>
          <cell r="J75">
            <v>22.02257446065504</v>
          </cell>
          <cell r="K75" t="str">
            <v>TONS</v>
          </cell>
        </row>
        <row r="76">
          <cell r="A76" t="str">
            <v>02090</v>
          </cell>
          <cell r="B76" t="str">
            <v>02</v>
          </cell>
          <cell r="C76" t="str">
            <v>090</v>
          </cell>
          <cell r="D76" t="str">
            <v>Fairbanks North Star</v>
          </cell>
          <cell r="E76" t="str">
            <v>Borough</v>
          </cell>
          <cell r="F76" t="str">
            <v>AK</v>
          </cell>
          <cell r="G76">
            <v>97581</v>
          </cell>
          <cell r="H76">
            <v>0.30870763775735033</v>
          </cell>
          <cell r="I76">
            <v>1</v>
          </cell>
          <cell r="J76">
            <v>136.86982320048949</v>
          </cell>
          <cell r="K76" t="str">
            <v>TONS</v>
          </cell>
        </row>
        <row r="77">
          <cell r="A77" t="str">
            <v>02100</v>
          </cell>
          <cell r="B77" t="str">
            <v>02</v>
          </cell>
          <cell r="C77" t="str">
            <v>100</v>
          </cell>
          <cell r="D77" t="str">
            <v>Haines</v>
          </cell>
          <cell r="E77" t="str">
            <v>Borough</v>
          </cell>
          <cell r="F77" t="str">
            <v>AK</v>
          </cell>
          <cell r="G77">
            <v>2508</v>
          </cell>
          <cell r="H77">
            <v>1</v>
          </cell>
          <cell r="I77">
            <v>1</v>
          </cell>
          <cell r="J77">
            <v>11.395216989338323</v>
          </cell>
          <cell r="K77" t="str">
            <v>TONS</v>
          </cell>
        </row>
        <row r="78">
          <cell r="A78" t="str">
            <v>02105</v>
          </cell>
          <cell r="B78" t="str">
            <v>02</v>
          </cell>
          <cell r="C78" t="str">
            <v>105</v>
          </cell>
          <cell r="D78" t="str">
            <v>Hoonah-Angoon</v>
          </cell>
          <cell r="E78" t="str">
            <v>Census Area</v>
          </cell>
          <cell r="F78" t="str">
            <v>AK</v>
          </cell>
          <cell r="G78">
            <v>2150</v>
          </cell>
          <cell r="H78">
            <v>1</v>
          </cell>
          <cell r="I78">
            <v>1</v>
          </cell>
          <cell r="J78">
            <v>9.7686270044168229</v>
          </cell>
          <cell r="K78" t="str">
            <v>TONS</v>
          </cell>
        </row>
        <row r="79">
          <cell r="A79" t="str">
            <v>02110</v>
          </cell>
          <cell r="B79" t="str">
            <v>02</v>
          </cell>
          <cell r="C79" t="str">
            <v>110</v>
          </cell>
          <cell r="D79" t="str">
            <v>Juneau</v>
          </cell>
          <cell r="E79" t="str">
            <v>Borough</v>
          </cell>
          <cell r="F79" t="str">
            <v>AK</v>
          </cell>
          <cell r="G79">
            <v>31275</v>
          </cell>
          <cell r="H79">
            <v>0.21544364508393285</v>
          </cell>
          <cell r="I79">
            <v>1</v>
          </cell>
          <cell r="J79">
            <v>30.614422677097931</v>
          </cell>
          <cell r="K79" t="str">
            <v>TONS</v>
          </cell>
        </row>
        <row r="80">
          <cell r="A80" t="str">
            <v>02122</v>
          </cell>
          <cell r="B80" t="str">
            <v>02</v>
          </cell>
          <cell r="C80" t="str">
            <v>122</v>
          </cell>
          <cell r="D80" t="str">
            <v>Kenai Peninsula</v>
          </cell>
          <cell r="E80" t="str">
            <v>Borough</v>
          </cell>
          <cell r="F80" t="str">
            <v>AK</v>
          </cell>
          <cell r="G80">
            <v>55400</v>
          </cell>
          <cell r="H80">
            <v>0.79337545126353792</v>
          </cell>
          <cell r="I80">
            <v>1</v>
          </cell>
          <cell r="J80">
            <v>199.70254080238729</v>
          </cell>
          <cell r="K80" t="str">
            <v>TONS</v>
          </cell>
        </row>
        <row r="81">
          <cell r="A81" t="str">
            <v>02130</v>
          </cell>
          <cell r="B81" t="str">
            <v>02</v>
          </cell>
          <cell r="C81" t="str">
            <v>130</v>
          </cell>
          <cell r="D81" t="str">
            <v>Ketchikan Gateway</v>
          </cell>
          <cell r="E81" t="str">
            <v>Borough</v>
          </cell>
          <cell r="F81" t="str">
            <v>AK</v>
          </cell>
          <cell r="G81">
            <v>13477</v>
          </cell>
          <cell r="H81">
            <v>0.23187653038510053</v>
          </cell>
          <cell r="I81">
            <v>1</v>
          </cell>
          <cell r="J81">
            <v>14.198585762233753</v>
          </cell>
          <cell r="K81" t="str">
            <v>TONS</v>
          </cell>
        </row>
        <row r="82">
          <cell r="A82" t="str">
            <v>02150</v>
          </cell>
          <cell r="B82" t="str">
            <v>02</v>
          </cell>
          <cell r="C82" t="str">
            <v>150</v>
          </cell>
          <cell r="D82" t="str">
            <v>Kodiak Island</v>
          </cell>
          <cell r="E82" t="str">
            <v>Borough</v>
          </cell>
          <cell r="F82" t="str">
            <v>AK</v>
          </cell>
          <cell r="G82">
            <v>13592</v>
          </cell>
          <cell r="H82">
            <v>0.31319894055326664</v>
          </cell>
          <cell r="I82">
            <v>1</v>
          </cell>
          <cell r="J82">
            <v>19.34188146874531</v>
          </cell>
          <cell r="K82" t="str">
            <v>TONS</v>
          </cell>
        </row>
        <row r="83">
          <cell r="A83" t="str">
            <v>02164</v>
          </cell>
          <cell r="B83" t="str">
            <v>02</v>
          </cell>
          <cell r="C83" t="str">
            <v>164</v>
          </cell>
          <cell r="D83" t="str">
            <v>Lake and Peninsula</v>
          </cell>
          <cell r="E83" t="str">
            <v>Borough</v>
          </cell>
          <cell r="F83" t="str">
            <v>AK</v>
          </cell>
          <cell r="G83">
            <v>1631</v>
          </cell>
          <cell r="H83">
            <v>1</v>
          </cell>
          <cell r="I83">
            <v>1</v>
          </cell>
          <cell r="J83">
            <v>7.4105258810250421</v>
          </cell>
          <cell r="K83" t="str">
            <v>TONS</v>
          </cell>
        </row>
        <row r="84">
          <cell r="A84" t="str">
            <v>02170</v>
          </cell>
          <cell r="B84" t="str">
            <v>02</v>
          </cell>
          <cell r="C84" t="str">
            <v>170</v>
          </cell>
          <cell r="D84" t="str">
            <v>Matanuska-Susitna</v>
          </cell>
          <cell r="E84" t="str">
            <v>Borough</v>
          </cell>
          <cell r="F84" t="str">
            <v>AK</v>
          </cell>
          <cell r="G84">
            <v>88995</v>
          </cell>
          <cell r="H84">
            <v>0.50293836732400699</v>
          </cell>
          <cell r="I84">
            <v>1</v>
          </cell>
          <cell r="J84">
            <v>203.3646400421826</v>
          </cell>
          <cell r="K84" t="str">
            <v>TONS</v>
          </cell>
        </row>
        <row r="85">
          <cell r="A85" t="str">
            <v>02180</v>
          </cell>
          <cell r="B85" t="str">
            <v>02</v>
          </cell>
          <cell r="C85" t="str">
            <v>180</v>
          </cell>
          <cell r="D85" t="str">
            <v>Nome</v>
          </cell>
          <cell r="E85" t="str">
            <v>Census Area</v>
          </cell>
          <cell r="F85" t="str">
            <v>AK</v>
          </cell>
          <cell r="G85">
            <v>9492</v>
          </cell>
          <cell r="H85">
            <v>0.66055625790139061</v>
          </cell>
          <cell r="I85">
            <v>1</v>
          </cell>
          <cell r="J85">
            <v>28.488042473345807</v>
          </cell>
          <cell r="K85" t="str">
            <v>TONS</v>
          </cell>
        </row>
        <row r="86">
          <cell r="A86" t="str">
            <v>02185</v>
          </cell>
          <cell r="B86" t="str">
            <v>02</v>
          </cell>
          <cell r="C86" t="str">
            <v>185</v>
          </cell>
          <cell r="D86" t="str">
            <v>North Slope</v>
          </cell>
          <cell r="E86" t="str">
            <v>Borough</v>
          </cell>
          <cell r="F86" t="str">
            <v>AK</v>
          </cell>
          <cell r="G86">
            <v>9430</v>
          </cell>
          <cell r="H86">
            <v>0.59331919406150579</v>
          </cell>
          <cell r="I86">
            <v>1</v>
          </cell>
          <cell r="J86">
            <v>25.421147948703318</v>
          </cell>
          <cell r="K86" t="str">
            <v>TONS</v>
          </cell>
        </row>
        <row r="87">
          <cell r="A87" t="str">
            <v>02188</v>
          </cell>
          <cell r="B87" t="str">
            <v>02</v>
          </cell>
          <cell r="C87" t="str">
            <v>188</v>
          </cell>
          <cell r="D87" t="str">
            <v>Northwest Arctic</v>
          </cell>
          <cell r="E87" t="str">
            <v>Borough</v>
          </cell>
          <cell r="F87" t="str">
            <v>AK</v>
          </cell>
          <cell r="G87">
            <v>7523</v>
          </cell>
          <cell r="H87">
            <v>0.57463777748238731</v>
          </cell>
          <cell r="I87">
            <v>1</v>
          </cell>
          <cell r="J87">
            <v>19.641755600043684</v>
          </cell>
          <cell r="K87" t="str">
            <v>TONS</v>
          </cell>
        </row>
        <row r="88">
          <cell r="A88" t="str">
            <v>02195</v>
          </cell>
          <cell r="B88" t="str">
            <v>02</v>
          </cell>
          <cell r="C88" t="str">
            <v>195</v>
          </cell>
          <cell r="D88" t="str">
            <v>Petersburg</v>
          </cell>
          <cell r="E88" t="str">
            <v>Census Area</v>
          </cell>
          <cell r="F88" t="str">
            <v>AK</v>
          </cell>
          <cell r="G88">
            <v>3815</v>
          </cell>
          <cell r="H88">
            <v>1</v>
          </cell>
          <cell r="I88">
            <v>1</v>
          </cell>
          <cell r="J88">
            <v>17.333633498534965</v>
          </cell>
          <cell r="K88" t="str">
            <v>TONS</v>
          </cell>
        </row>
        <row r="89">
          <cell r="A89" t="str">
            <v>02198</v>
          </cell>
          <cell r="B89" t="str">
            <v>02</v>
          </cell>
          <cell r="C89" t="str">
            <v>198</v>
          </cell>
          <cell r="D89" t="str">
            <v>Prince of Wales-Hyder</v>
          </cell>
          <cell r="E89" t="str">
            <v>Census Area</v>
          </cell>
          <cell r="F89" t="str">
            <v>AK</v>
          </cell>
          <cell r="G89">
            <v>5559</v>
          </cell>
          <cell r="H89">
            <v>1</v>
          </cell>
          <cell r="I89">
            <v>1</v>
          </cell>
          <cell r="J89">
            <v>25.257580240722387</v>
          </cell>
          <cell r="K89" t="str">
            <v>TONS</v>
          </cell>
        </row>
        <row r="90">
          <cell r="A90" t="str">
            <v>02220</v>
          </cell>
          <cell r="B90" t="str">
            <v>02</v>
          </cell>
          <cell r="C90" t="str">
            <v>220</v>
          </cell>
          <cell r="D90" t="str">
            <v>Sitka</v>
          </cell>
          <cell r="E90" t="str">
            <v>Borough</v>
          </cell>
          <cell r="F90" t="str">
            <v>AK</v>
          </cell>
          <cell r="G90">
            <v>8881</v>
          </cell>
          <cell r="H90">
            <v>0.20876027474383516</v>
          </cell>
          <cell r="I90">
            <v>1</v>
          </cell>
          <cell r="J90">
            <v>8.4237369610180419</v>
          </cell>
          <cell r="K90" t="str">
            <v>TONS</v>
          </cell>
        </row>
        <row r="91">
          <cell r="A91" t="str">
            <v>02230</v>
          </cell>
          <cell r="B91" t="str">
            <v>02</v>
          </cell>
          <cell r="C91" t="str">
            <v>230</v>
          </cell>
          <cell r="D91" t="str">
            <v>Skagway</v>
          </cell>
          <cell r="E91" t="str">
            <v>Municipality</v>
          </cell>
          <cell r="F91" t="str">
            <v>AK</v>
          </cell>
          <cell r="G91">
            <v>968</v>
          </cell>
          <cell r="H91">
            <v>1</v>
          </cell>
          <cell r="I91">
            <v>1</v>
          </cell>
          <cell r="J91">
            <v>4.3981539257095283</v>
          </cell>
          <cell r="K91" t="str">
            <v>TONS</v>
          </cell>
        </row>
        <row r="92">
          <cell r="A92" t="str">
            <v>02240</v>
          </cell>
          <cell r="B92" t="str">
            <v>02</v>
          </cell>
          <cell r="C92" t="str">
            <v>240</v>
          </cell>
          <cell r="D92" t="str">
            <v>Southeast Fairbanks</v>
          </cell>
          <cell r="E92" t="str">
            <v>Census Area</v>
          </cell>
          <cell r="F92" t="str">
            <v>AK</v>
          </cell>
          <cell r="G92">
            <v>7029</v>
          </cell>
          <cell r="H92">
            <v>1</v>
          </cell>
          <cell r="I92">
            <v>1</v>
          </cell>
          <cell r="J92">
            <v>31.936594983277139</v>
          </cell>
          <cell r="K92" t="str">
            <v>TONS</v>
          </cell>
        </row>
        <row r="93">
          <cell r="A93" t="str">
            <v>02261</v>
          </cell>
          <cell r="B93" t="str">
            <v>02</v>
          </cell>
          <cell r="C93" t="str">
            <v>261</v>
          </cell>
          <cell r="D93" t="str">
            <v>Valdez-Cordova</v>
          </cell>
          <cell r="E93" t="str">
            <v>Census Area</v>
          </cell>
          <cell r="F93" t="str">
            <v>AK</v>
          </cell>
          <cell r="G93">
            <v>9636</v>
          </cell>
          <cell r="H93">
            <v>1</v>
          </cell>
          <cell r="I93">
            <v>1</v>
          </cell>
          <cell r="J93">
            <v>43.781623169563026</v>
          </cell>
          <cell r="K93" t="str">
            <v>TONS</v>
          </cell>
        </row>
        <row r="94">
          <cell r="A94" t="str">
            <v>02270</v>
          </cell>
          <cell r="B94" t="str">
            <v>02</v>
          </cell>
          <cell r="C94" t="str">
            <v>270</v>
          </cell>
          <cell r="D94" t="str">
            <v>Wade Hampton</v>
          </cell>
          <cell r="E94" t="str">
            <v>Census Area</v>
          </cell>
          <cell r="F94" t="str">
            <v>AK</v>
          </cell>
          <cell r="G94">
            <v>7459</v>
          </cell>
          <cell r="H94">
            <v>1</v>
          </cell>
          <cell r="I94">
            <v>1</v>
          </cell>
          <cell r="J94">
            <v>33.890320384160496</v>
          </cell>
          <cell r="K94" t="str">
            <v>TONS</v>
          </cell>
        </row>
        <row r="95">
          <cell r="A95" t="str">
            <v>02275</v>
          </cell>
          <cell r="B95" t="str">
            <v>02</v>
          </cell>
          <cell r="C95" t="str">
            <v>275</v>
          </cell>
          <cell r="D95" t="str">
            <v>Wrangell</v>
          </cell>
          <cell r="E95" t="str">
            <v>City and Borough</v>
          </cell>
          <cell r="F95" t="str">
            <v>AK</v>
          </cell>
          <cell r="G95">
            <v>2369</v>
          </cell>
          <cell r="H95">
            <v>1</v>
          </cell>
          <cell r="I95">
            <v>1</v>
          </cell>
          <cell r="J95">
            <v>10.763663894634165</v>
          </cell>
          <cell r="K95" t="str">
            <v>TONS</v>
          </cell>
        </row>
        <row r="96">
          <cell r="A96" t="str">
            <v>02282</v>
          </cell>
          <cell r="B96" t="str">
            <v>02</v>
          </cell>
          <cell r="C96" t="str">
            <v>282</v>
          </cell>
          <cell r="D96" t="str">
            <v>Yakutat</v>
          </cell>
          <cell r="E96" t="str">
            <v>Borough</v>
          </cell>
          <cell r="F96" t="str">
            <v>AK</v>
          </cell>
          <cell r="G96">
            <v>662</v>
          </cell>
          <cell r="H96">
            <v>1</v>
          </cell>
          <cell r="I96">
            <v>1</v>
          </cell>
          <cell r="J96">
            <v>3.0078284078715987</v>
          </cell>
          <cell r="K96" t="str">
            <v>TONS</v>
          </cell>
        </row>
        <row r="97">
          <cell r="A97" t="str">
            <v>02290</v>
          </cell>
          <cell r="B97" t="str">
            <v>02</v>
          </cell>
          <cell r="C97" t="str">
            <v>290</v>
          </cell>
          <cell r="D97" t="str">
            <v>Yukon-Koyukuk</v>
          </cell>
          <cell r="E97" t="str">
            <v>Census Area</v>
          </cell>
          <cell r="F97" t="str">
            <v>AK</v>
          </cell>
          <cell r="G97">
            <v>5588</v>
          </cell>
          <cell r="H97">
            <v>1</v>
          </cell>
          <cell r="I97">
            <v>1</v>
          </cell>
          <cell r="J97">
            <v>25.389343116595914</v>
          </cell>
          <cell r="K97" t="str">
            <v>TONS</v>
          </cell>
        </row>
        <row r="98">
          <cell r="A98" t="str">
            <v>04001</v>
          </cell>
          <cell r="B98" t="str">
            <v>04</v>
          </cell>
          <cell r="C98" t="str">
            <v>001</v>
          </cell>
          <cell r="D98" t="str">
            <v>Apache</v>
          </cell>
          <cell r="E98" t="str">
            <v>County</v>
          </cell>
          <cell r="F98" t="str">
            <v>AZ</v>
          </cell>
          <cell r="G98">
            <v>71518</v>
          </cell>
          <cell r="H98">
            <v>0.74061075533432141</v>
          </cell>
          <cell r="I98">
            <v>0.5</v>
          </cell>
          <cell r="J98">
            <v>120.32903873091765</v>
          </cell>
          <cell r="K98" t="str">
            <v>TONS</v>
          </cell>
        </row>
        <row r="99">
          <cell r="A99" t="str">
            <v>04003</v>
          </cell>
          <cell r="B99" t="str">
            <v>04</v>
          </cell>
          <cell r="C99" t="str">
            <v>003</v>
          </cell>
          <cell r="D99" t="str">
            <v>Cochise</v>
          </cell>
          <cell r="E99" t="str">
            <v>County</v>
          </cell>
          <cell r="F99" t="str">
            <v>AZ</v>
          </cell>
          <cell r="G99">
            <v>131346</v>
          </cell>
          <cell r="H99">
            <v>0.3630106740974221</v>
          </cell>
          <cell r="I99">
            <v>0</v>
          </cell>
          <cell r="J99">
            <v>0</v>
          </cell>
          <cell r="K99" t="str">
            <v>TONS</v>
          </cell>
        </row>
        <row r="100">
          <cell r="A100" t="str">
            <v>04005</v>
          </cell>
          <cell r="B100" t="str">
            <v>04</v>
          </cell>
          <cell r="C100" t="str">
            <v>005</v>
          </cell>
          <cell r="D100" t="str">
            <v>Coconino</v>
          </cell>
          <cell r="E100" t="str">
            <v>County</v>
          </cell>
          <cell r="F100" t="str">
            <v>AZ</v>
          </cell>
          <cell r="G100">
            <v>134421</v>
          </cell>
          <cell r="H100">
            <v>0.31466065570111812</v>
          </cell>
          <cell r="I100">
            <v>0.5</v>
          </cell>
          <cell r="J100">
            <v>96.089213117632184</v>
          </cell>
          <cell r="K100" t="str">
            <v>TONS</v>
          </cell>
        </row>
        <row r="101">
          <cell r="A101" t="str">
            <v>04007</v>
          </cell>
          <cell r="B101" t="str">
            <v>04</v>
          </cell>
          <cell r="C101" t="str">
            <v>007</v>
          </cell>
          <cell r="D101" t="str">
            <v>Gila</v>
          </cell>
          <cell r="E101" t="str">
            <v>County</v>
          </cell>
          <cell r="F101" t="str">
            <v>AZ</v>
          </cell>
          <cell r="G101">
            <v>53597</v>
          </cell>
          <cell r="H101">
            <v>0.41061999738791349</v>
          </cell>
          <cell r="I101">
            <v>1</v>
          </cell>
          <cell r="J101">
            <v>99.994392145676954</v>
          </cell>
          <cell r="K101" t="str">
            <v>TONS</v>
          </cell>
        </row>
        <row r="102">
          <cell r="A102" t="str">
            <v>04009</v>
          </cell>
          <cell r="B102" t="str">
            <v>04</v>
          </cell>
          <cell r="C102" t="str">
            <v>009</v>
          </cell>
          <cell r="D102" t="str">
            <v>Graham</v>
          </cell>
          <cell r="E102" t="str">
            <v>County</v>
          </cell>
          <cell r="F102" t="str">
            <v>AZ</v>
          </cell>
          <cell r="G102">
            <v>37220</v>
          </cell>
          <cell r="H102">
            <v>0.46437399247716282</v>
          </cell>
          <cell r="I102">
            <v>0.5</v>
          </cell>
          <cell r="J102">
            <v>39.265337010311711</v>
          </cell>
          <cell r="K102" t="str">
            <v>TONS</v>
          </cell>
        </row>
        <row r="103">
          <cell r="A103" t="str">
            <v>04011</v>
          </cell>
          <cell r="B103" t="str">
            <v>04</v>
          </cell>
          <cell r="C103" t="str">
            <v>011</v>
          </cell>
          <cell r="D103" t="str">
            <v>Greenlee</v>
          </cell>
          <cell r="E103" t="str">
            <v>County</v>
          </cell>
          <cell r="F103" t="str">
            <v>AZ</v>
          </cell>
          <cell r="G103">
            <v>8437</v>
          </cell>
          <cell r="H103">
            <v>0.465686855517364</v>
          </cell>
          <cell r="I103">
            <v>0.5</v>
          </cell>
          <cell r="J103">
            <v>8.9257989535706272</v>
          </cell>
          <cell r="K103" t="str">
            <v>TONS</v>
          </cell>
        </row>
        <row r="104">
          <cell r="A104" t="str">
            <v>04012</v>
          </cell>
          <cell r="B104" t="str">
            <v>04</v>
          </cell>
          <cell r="C104" t="str">
            <v>012</v>
          </cell>
          <cell r="D104" t="str">
            <v>La Paz</v>
          </cell>
          <cell r="E104" t="str">
            <v>County</v>
          </cell>
          <cell r="F104" t="str">
            <v>AZ</v>
          </cell>
          <cell r="G104">
            <v>20489</v>
          </cell>
          <cell r="H104">
            <v>0.56327785641075701</v>
          </cell>
          <cell r="I104">
            <v>0</v>
          </cell>
          <cell r="J104">
            <v>0</v>
          </cell>
          <cell r="K104" t="str">
            <v>TONS</v>
          </cell>
        </row>
        <row r="105">
          <cell r="A105" t="str">
            <v>04013</v>
          </cell>
          <cell r="B105" t="str">
            <v>04</v>
          </cell>
          <cell r="C105" t="str">
            <v>013</v>
          </cell>
          <cell r="D105" t="str">
            <v>Maricopa</v>
          </cell>
          <cell r="E105" t="str">
            <v>County</v>
          </cell>
          <cell r="F105" t="str">
            <v>AZ</v>
          </cell>
          <cell r="G105">
            <v>3817117</v>
          </cell>
          <cell r="H105">
            <v>2.3637996949006278E-2</v>
          </cell>
          <cell r="I105">
            <v>0</v>
          </cell>
          <cell r="J105">
            <v>0</v>
          </cell>
          <cell r="K105" t="str">
            <v>TONS</v>
          </cell>
        </row>
        <row r="106">
          <cell r="A106" t="str">
            <v>04015</v>
          </cell>
          <cell r="B106" t="str">
            <v>04</v>
          </cell>
          <cell r="C106" t="str">
            <v>015</v>
          </cell>
          <cell r="D106" t="str">
            <v>Mohave</v>
          </cell>
          <cell r="E106" t="str">
            <v>County</v>
          </cell>
          <cell r="F106" t="str">
            <v>AZ</v>
          </cell>
          <cell r="G106">
            <v>200186</v>
          </cell>
          <cell r="H106">
            <v>0.22963643811255532</v>
          </cell>
          <cell r="I106">
            <v>0</v>
          </cell>
          <cell r="J106">
            <v>0</v>
          </cell>
          <cell r="K106" t="str">
            <v>TONS</v>
          </cell>
        </row>
        <row r="107">
          <cell r="A107" t="str">
            <v>04017</v>
          </cell>
          <cell r="B107" t="str">
            <v>04</v>
          </cell>
          <cell r="C107" t="str">
            <v>017</v>
          </cell>
          <cell r="D107" t="str">
            <v>Navajo</v>
          </cell>
          <cell r="E107" t="str">
            <v>County</v>
          </cell>
          <cell r="F107" t="str">
            <v>AZ</v>
          </cell>
          <cell r="G107">
            <v>107449</v>
          </cell>
          <cell r="H107">
            <v>0.5413824232891884</v>
          </cell>
          <cell r="I107">
            <v>0.5</v>
          </cell>
          <cell r="J107">
            <v>132.15134917998395</v>
          </cell>
          <cell r="K107" t="str">
            <v>TONS</v>
          </cell>
        </row>
        <row r="108">
          <cell r="A108" t="str">
            <v>04019</v>
          </cell>
          <cell r="B108" t="str">
            <v>04</v>
          </cell>
          <cell r="C108" t="str">
            <v>019</v>
          </cell>
          <cell r="D108" t="str">
            <v>Pima</v>
          </cell>
          <cell r="E108" t="str">
            <v>County</v>
          </cell>
          <cell r="F108" t="str">
            <v>AZ</v>
          </cell>
          <cell r="G108">
            <v>980263</v>
          </cell>
          <cell r="H108">
            <v>7.5234911447234057E-2</v>
          </cell>
          <cell r="I108">
            <v>0</v>
          </cell>
          <cell r="J108">
            <v>0</v>
          </cell>
          <cell r="K108" t="str">
            <v>TONS</v>
          </cell>
        </row>
        <row r="109">
          <cell r="A109" t="str">
            <v>04021</v>
          </cell>
          <cell r="B109" t="str">
            <v>04</v>
          </cell>
          <cell r="C109" t="str">
            <v>021</v>
          </cell>
          <cell r="D109" t="str">
            <v>Pinal</v>
          </cell>
          <cell r="E109" t="str">
            <v>County</v>
          </cell>
          <cell r="F109" t="str">
            <v>AZ</v>
          </cell>
          <cell r="G109">
            <v>375770</v>
          </cell>
          <cell r="H109">
            <v>0.21904622508449317</v>
          </cell>
          <cell r="I109">
            <v>0</v>
          </cell>
          <cell r="J109">
            <v>0</v>
          </cell>
          <cell r="K109" t="str">
            <v>TONS</v>
          </cell>
        </row>
        <row r="110">
          <cell r="A110" t="str">
            <v>04023</v>
          </cell>
          <cell r="B110" t="str">
            <v>04</v>
          </cell>
          <cell r="C110" t="str">
            <v>023</v>
          </cell>
          <cell r="D110" t="str">
            <v>Santa Cruz</v>
          </cell>
          <cell r="E110" t="str">
            <v>County</v>
          </cell>
          <cell r="F110" t="str">
            <v>AZ</v>
          </cell>
          <cell r="G110">
            <v>47420</v>
          </cell>
          <cell r="H110">
            <v>0.26883171657528471</v>
          </cell>
          <cell r="I110">
            <v>0.5</v>
          </cell>
          <cell r="J110">
            <v>28.960571407512948</v>
          </cell>
          <cell r="K110" t="str">
            <v>TONS</v>
          </cell>
        </row>
        <row r="111">
          <cell r="A111" t="str">
            <v>04025</v>
          </cell>
          <cell r="B111" t="str">
            <v>04</v>
          </cell>
          <cell r="C111" t="str">
            <v>025</v>
          </cell>
          <cell r="D111" t="str">
            <v>Yavapai</v>
          </cell>
          <cell r="E111" t="str">
            <v>County</v>
          </cell>
          <cell r="F111" t="str">
            <v>AZ</v>
          </cell>
          <cell r="G111">
            <v>211033</v>
          </cell>
          <cell r="H111">
            <v>0.33197177692588364</v>
          </cell>
          <cell r="I111">
            <v>0.5</v>
          </cell>
          <cell r="J111">
            <v>159.15365163916965</v>
          </cell>
          <cell r="K111" t="str">
            <v>TONS</v>
          </cell>
        </row>
        <row r="112">
          <cell r="A112" t="str">
            <v>04027</v>
          </cell>
          <cell r="B112" t="str">
            <v>04</v>
          </cell>
          <cell r="C112" t="str">
            <v>027</v>
          </cell>
          <cell r="D112" t="str">
            <v>Yuma</v>
          </cell>
          <cell r="E112" t="str">
            <v>County</v>
          </cell>
          <cell r="F112" t="str">
            <v>AZ</v>
          </cell>
          <cell r="G112">
            <v>195751</v>
          </cell>
          <cell r="H112">
            <v>0.10429576349546107</v>
          </cell>
          <cell r="I112">
            <v>0</v>
          </cell>
          <cell r="J112">
            <v>0</v>
          </cell>
          <cell r="K112" t="str">
            <v>TONS</v>
          </cell>
        </row>
        <row r="113">
          <cell r="A113" t="str">
            <v>05001</v>
          </cell>
          <cell r="B113" t="str">
            <v>05</v>
          </cell>
          <cell r="C113" t="str">
            <v>001</v>
          </cell>
          <cell r="D113" t="str">
            <v>Arkansas</v>
          </cell>
          <cell r="E113" t="str">
            <v>County</v>
          </cell>
          <cell r="F113" t="str">
            <v>AR</v>
          </cell>
          <cell r="G113">
            <v>19019</v>
          </cell>
          <cell r="H113">
            <v>0.347073978652926</v>
          </cell>
          <cell r="I113">
            <v>1</v>
          </cell>
          <cell r="J113">
            <v>29.9919566772816</v>
          </cell>
          <cell r="K113" t="str">
            <v>TONS</v>
          </cell>
        </row>
        <row r="114">
          <cell r="A114" t="str">
            <v>05003</v>
          </cell>
          <cell r="B114" t="str">
            <v>05</v>
          </cell>
          <cell r="C114" t="str">
            <v>003</v>
          </cell>
          <cell r="D114" t="str">
            <v>Ashley</v>
          </cell>
          <cell r="E114" t="str">
            <v>County</v>
          </cell>
          <cell r="F114" t="str">
            <v>AR</v>
          </cell>
          <cell r="G114">
            <v>21853</v>
          </cell>
          <cell r="H114">
            <v>0.51681691300965538</v>
          </cell>
          <cell r="I114">
            <v>1</v>
          </cell>
          <cell r="J114">
            <v>51.314824831573752</v>
          </cell>
          <cell r="K114" t="str">
            <v>TONS</v>
          </cell>
        </row>
        <row r="115">
          <cell r="A115" t="str">
            <v>05005</v>
          </cell>
          <cell r="B115" t="str">
            <v>05</v>
          </cell>
          <cell r="C115" t="str">
            <v>005</v>
          </cell>
          <cell r="D115" t="str">
            <v>Baxter</v>
          </cell>
          <cell r="E115" t="str">
            <v>County</v>
          </cell>
          <cell r="F115" t="str">
            <v>AR</v>
          </cell>
          <cell r="G115">
            <v>41513</v>
          </cell>
          <cell r="H115">
            <v>0.65842025389636982</v>
          </cell>
          <cell r="I115">
            <v>1</v>
          </cell>
          <cell r="J115">
            <v>124.18878228452327</v>
          </cell>
          <cell r="K115" t="str">
            <v>TONS</v>
          </cell>
        </row>
        <row r="116">
          <cell r="A116" t="str">
            <v>05007</v>
          </cell>
          <cell r="B116" t="str">
            <v>05</v>
          </cell>
          <cell r="C116" t="str">
            <v>007</v>
          </cell>
          <cell r="D116" t="str">
            <v>Benton</v>
          </cell>
          <cell r="E116" t="str">
            <v>County</v>
          </cell>
          <cell r="F116" t="str">
            <v>AR</v>
          </cell>
          <cell r="G116">
            <v>221339</v>
          </cell>
          <cell r="H116">
            <v>0.25160048613213215</v>
          </cell>
          <cell r="I116">
            <v>1</v>
          </cell>
          <cell r="J116">
            <v>253.02561360417138</v>
          </cell>
          <cell r="K116" t="str">
            <v>TONS</v>
          </cell>
        </row>
        <row r="117">
          <cell r="A117" t="str">
            <v>05009</v>
          </cell>
          <cell r="B117" t="str">
            <v>05</v>
          </cell>
          <cell r="C117" t="str">
            <v>009</v>
          </cell>
          <cell r="D117" t="str">
            <v>Boone</v>
          </cell>
          <cell r="E117" t="str">
            <v>County</v>
          </cell>
          <cell r="F117" t="str">
            <v>AR</v>
          </cell>
          <cell r="G117">
            <v>36903</v>
          </cell>
          <cell r="H117">
            <v>0.62198195268677348</v>
          </cell>
          <cell r="I117">
            <v>1</v>
          </cell>
          <cell r="J117">
            <v>104.28804448017645</v>
          </cell>
          <cell r="K117" t="str">
            <v>TONS</v>
          </cell>
        </row>
        <row r="118">
          <cell r="A118" t="str">
            <v>05011</v>
          </cell>
          <cell r="B118" t="str">
            <v>05</v>
          </cell>
          <cell r="C118" t="str">
            <v>011</v>
          </cell>
          <cell r="D118" t="str">
            <v>Bradley</v>
          </cell>
          <cell r="E118" t="str">
            <v>County</v>
          </cell>
          <cell r="F118" t="str">
            <v>AR</v>
          </cell>
          <cell r="G118">
            <v>11508</v>
          </cell>
          <cell r="H118">
            <v>0.49591588460201597</v>
          </cell>
          <cell r="I118">
            <v>1</v>
          </cell>
          <cell r="J118">
            <v>25.930025262421776</v>
          </cell>
          <cell r="K118" t="str">
            <v>TONS</v>
          </cell>
        </row>
        <row r="119">
          <cell r="A119" t="str">
            <v>05013</v>
          </cell>
          <cell r="B119" t="str">
            <v>05</v>
          </cell>
          <cell r="C119" t="str">
            <v>013</v>
          </cell>
          <cell r="D119" t="str">
            <v>Calhoun</v>
          </cell>
          <cell r="E119" t="str">
            <v>County</v>
          </cell>
          <cell r="F119" t="str">
            <v>AR</v>
          </cell>
          <cell r="G119">
            <v>5368</v>
          </cell>
          <cell r="H119">
            <v>1</v>
          </cell>
          <cell r="I119">
            <v>1</v>
          </cell>
          <cell r="J119">
            <v>24.389762678934659</v>
          </cell>
          <cell r="K119" t="str">
            <v>TONS</v>
          </cell>
        </row>
        <row r="120">
          <cell r="A120" t="str">
            <v>05015</v>
          </cell>
          <cell r="B120" t="str">
            <v>05</v>
          </cell>
          <cell r="C120" t="str">
            <v>015</v>
          </cell>
          <cell r="D120" t="str">
            <v>Carroll</v>
          </cell>
          <cell r="E120" t="str">
            <v>County</v>
          </cell>
          <cell r="F120" t="str">
            <v>AR</v>
          </cell>
          <cell r="G120">
            <v>27446</v>
          </cell>
          <cell r="H120">
            <v>0.7283392844130292</v>
          </cell>
          <cell r="I120">
            <v>1</v>
          </cell>
          <cell r="J120">
            <v>90.825513403856903</v>
          </cell>
          <cell r="K120" t="str">
            <v>TONS</v>
          </cell>
        </row>
        <row r="121">
          <cell r="A121" t="str">
            <v>05017</v>
          </cell>
          <cell r="B121" t="str">
            <v>05</v>
          </cell>
          <cell r="C121" t="str">
            <v>017</v>
          </cell>
          <cell r="D121" t="str">
            <v>Chicot</v>
          </cell>
          <cell r="E121" t="str">
            <v>County</v>
          </cell>
          <cell r="F121" t="str">
            <v>AR</v>
          </cell>
          <cell r="G121">
            <v>11800</v>
          </cell>
          <cell r="H121">
            <v>0.54279661016949154</v>
          </cell>
          <cell r="I121">
            <v>1</v>
          </cell>
          <cell r="J121">
            <v>29.101421378274303</v>
          </cell>
          <cell r="K121" t="str">
            <v>TONS</v>
          </cell>
        </row>
        <row r="122">
          <cell r="A122" t="str">
            <v>05019</v>
          </cell>
          <cell r="B122" t="str">
            <v>05</v>
          </cell>
          <cell r="C122" t="str">
            <v>019</v>
          </cell>
          <cell r="D122" t="str">
            <v>Clark</v>
          </cell>
          <cell r="E122" t="str">
            <v>County</v>
          </cell>
          <cell r="F122" t="str">
            <v>AR</v>
          </cell>
          <cell r="G122">
            <v>22995</v>
          </cell>
          <cell r="H122">
            <v>0.54377038486627527</v>
          </cell>
          <cell r="I122">
            <v>1</v>
          </cell>
          <cell r="J122">
            <v>56.812517238710676</v>
          </cell>
          <cell r="K122" t="str">
            <v>TONS</v>
          </cell>
        </row>
        <row r="123">
          <cell r="A123" t="str">
            <v>05021</v>
          </cell>
          <cell r="B123" t="str">
            <v>05</v>
          </cell>
          <cell r="C123" t="str">
            <v>021</v>
          </cell>
          <cell r="D123" t="str">
            <v>Clay</v>
          </cell>
          <cell r="E123" t="str">
            <v>County</v>
          </cell>
          <cell r="F123" t="str">
            <v>AR</v>
          </cell>
          <cell r="G123">
            <v>16083</v>
          </cell>
          <cell r="H123">
            <v>0.58857178387116826</v>
          </cell>
          <cell r="I123">
            <v>1</v>
          </cell>
          <cell r="J123">
            <v>43.009220104097523</v>
          </cell>
          <cell r="K123" t="str">
            <v>TONS</v>
          </cell>
        </row>
        <row r="124">
          <cell r="A124" t="str">
            <v>05023</v>
          </cell>
          <cell r="B124" t="str">
            <v>05</v>
          </cell>
          <cell r="C124" t="str">
            <v>023</v>
          </cell>
          <cell r="D124" t="str">
            <v>Cleburne</v>
          </cell>
          <cell r="E124" t="str">
            <v>County</v>
          </cell>
          <cell r="F124" t="str">
            <v>AR</v>
          </cell>
          <cell r="G124">
            <v>25970</v>
          </cell>
          <cell r="H124">
            <v>0.7552175587216019</v>
          </cell>
          <cell r="I124">
            <v>1</v>
          </cell>
          <cell r="J124">
            <v>89.112596017501005</v>
          </cell>
          <cell r="K124" t="str">
            <v>TONS</v>
          </cell>
        </row>
        <row r="125">
          <cell r="A125" t="str">
            <v>05025</v>
          </cell>
          <cell r="B125" t="str">
            <v>05</v>
          </cell>
          <cell r="C125" t="str">
            <v>025</v>
          </cell>
          <cell r="D125" t="str">
            <v>Cleveland</v>
          </cell>
          <cell r="E125" t="str">
            <v>County</v>
          </cell>
          <cell r="F125" t="str">
            <v>AR</v>
          </cell>
          <cell r="G125">
            <v>8689</v>
          </cell>
          <cell r="H125">
            <v>1</v>
          </cell>
          <cell r="I125">
            <v>1</v>
          </cell>
          <cell r="J125">
            <v>39.478883740175711</v>
          </cell>
          <cell r="K125" t="str">
            <v>TONS</v>
          </cell>
        </row>
        <row r="126">
          <cell r="A126" t="str">
            <v>05027</v>
          </cell>
          <cell r="B126" t="str">
            <v>05</v>
          </cell>
          <cell r="C126" t="str">
            <v>027</v>
          </cell>
          <cell r="D126" t="str">
            <v>Columbia</v>
          </cell>
          <cell r="E126" t="str">
            <v>County</v>
          </cell>
          <cell r="F126" t="str">
            <v>AR</v>
          </cell>
          <cell r="G126">
            <v>24552</v>
          </cell>
          <cell r="H126">
            <v>0.57486151840990551</v>
          </cell>
          <cell r="I126">
            <v>1</v>
          </cell>
          <cell r="J126">
            <v>64.127628623413514</v>
          </cell>
          <cell r="K126" t="str">
            <v>TONS</v>
          </cell>
        </row>
        <row r="127">
          <cell r="A127" t="str">
            <v>05029</v>
          </cell>
          <cell r="B127" t="str">
            <v>05</v>
          </cell>
          <cell r="C127" t="str">
            <v>029</v>
          </cell>
          <cell r="D127" t="str">
            <v>Conway</v>
          </cell>
          <cell r="E127" t="str">
            <v>County</v>
          </cell>
          <cell r="F127" t="str">
            <v>AR</v>
          </cell>
          <cell r="G127">
            <v>21273</v>
          </cell>
          <cell r="H127">
            <v>0.70516617308325102</v>
          </cell>
          <cell r="I127">
            <v>1</v>
          </cell>
          <cell r="J127">
            <v>68.15775520616593</v>
          </cell>
          <cell r="K127" t="str">
            <v>TONS</v>
          </cell>
        </row>
        <row r="128">
          <cell r="A128" t="str">
            <v>05031</v>
          </cell>
          <cell r="B128" t="str">
            <v>05</v>
          </cell>
          <cell r="C128" t="str">
            <v>031</v>
          </cell>
          <cell r="D128" t="str">
            <v>Craighead</v>
          </cell>
          <cell r="E128" t="str">
            <v>County</v>
          </cell>
          <cell r="F128" t="str">
            <v>AR</v>
          </cell>
          <cell r="G128">
            <v>96443</v>
          </cell>
          <cell r="H128">
            <v>0.32168223717636324</v>
          </cell>
          <cell r="I128">
            <v>0.5</v>
          </cell>
          <cell r="J128">
            <v>70.479507950006408</v>
          </cell>
          <cell r="K128" t="str">
            <v>TONS</v>
          </cell>
        </row>
        <row r="129">
          <cell r="A129" t="str">
            <v>05033</v>
          </cell>
          <cell r="B129" t="str">
            <v>05</v>
          </cell>
          <cell r="C129" t="str">
            <v>033</v>
          </cell>
          <cell r="D129" t="str">
            <v>Crawford</v>
          </cell>
          <cell r="E129" t="str">
            <v>County</v>
          </cell>
          <cell r="F129" t="str">
            <v>AR</v>
          </cell>
          <cell r="G129">
            <v>61948</v>
          </cell>
          <cell r="H129">
            <v>0.51961322399431786</v>
          </cell>
          <cell r="I129">
            <v>1</v>
          </cell>
          <cell r="J129">
            <v>146.25224867217358</v>
          </cell>
          <cell r="K129" t="str">
            <v>TONS</v>
          </cell>
        </row>
        <row r="130">
          <cell r="A130" t="str">
            <v>05035</v>
          </cell>
          <cell r="B130" t="str">
            <v>05</v>
          </cell>
          <cell r="C130" t="str">
            <v>035</v>
          </cell>
          <cell r="D130" t="str">
            <v>Crittenden</v>
          </cell>
          <cell r="E130" t="str">
            <v>County</v>
          </cell>
          <cell r="F130" t="str">
            <v>AR</v>
          </cell>
          <cell r="G130">
            <v>50902</v>
          </cell>
          <cell r="H130">
            <v>0.20887195002161016</v>
          </cell>
          <cell r="I130">
            <v>0.5</v>
          </cell>
          <cell r="J130">
            <v>24.153498211851087</v>
          </cell>
          <cell r="K130" t="str">
            <v>TONS</v>
          </cell>
        </row>
        <row r="131">
          <cell r="A131" t="str">
            <v>05037</v>
          </cell>
          <cell r="B131" t="str">
            <v>05</v>
          </cell>
          <cell r="C131" t="str">
            <v>037</v>
          </cell>
          <cell r="D131" t="str">
            <v>Cross</v>
          </cell>
          <cell r="E131" t="str">
            <v>County</v>
          </cell>
          <cell r="F131" t="str">
            <v>AR</v>
          </cell>
          <cell r="G131">
            <v>17870</v>
          </cell>
          <cell r="H131">
            <v>0.56787912702853949</v>
          </cell>
          <cell r="I131">
            <v>1</v>
          </cell>
          <cell r="J131">
            <v>46.107919460847398</v>
          </cell>
          <cell r="K131" t="str">
            <v>TONS</v>
          </cell>
        </row>
        <row r="132">
          <cell r="A132" t="str">
            <v>05039</v>
          </cell>
          <cell r="B132" t="str">
            <v>05</v>
          </cell>
          <cell r="C132" t="str">
            <v>039</v>
          </cell>
          <cell r="D132" t="str">
            <v>Dallas</v>
          </cell>
          <cell r="E132" t="str">
            <v>County</v>
          </cell>
          <cell r="F132" t="str">
            <v>AR</v>
          </cell>
          <cell r="G132">
            <v>8116</v>
          </cell>
          <cell r="H132">
            <v>0.52636766880236574</v>
          </cell>
          <cell r="I132">
            <v>1</v>
          </cell>
          <cell r="J132">
            <v>19.410034680404031</v>
          </cell>
          <cell r="K132" t="str">
            <v>TONS</v>
          </cell>
        </row>
        <row r="133">
          <cell r="A133" t="str">
            <v>05041</v>
          </cell>
          <cell r="B133" t="str">
            <v>05</v>
          </cell>
          <cell r="C133" t="str">
            <v>041</v>
          </cell>
          <cell r="D133" t="str">
            <v>Desha</v>
          </cell>
          <cell r="E133" t="str">
            <v>County</v>
          </cell>
          <cell r="F133" t="str">
            <v>AR</v>
          </cell>
          <cell r="G133">
            <v>13008</v>
          </cell>
          <cell r="H133">
            <v>0.31419126691266913</v>
          </cell>
          <cell r="I133">
            <v>1</v>
          </cell>
          <cell r="J133">
            <v>18.569478403279795</v>
          </cell>
          <cell r="K133" t="str">
            <v>TONS</v>
          </cell>
        </row>
        <row r="134">
          <cell r="A134" t="str">
            <v>05043</v>
          </cell>
          <cell r="B134" t="str">
            <v>05</v>
          </cell>
          <cell r="C134" t="str">
            <v>043</v>
          </cell>
          <cell r="D134" t="str">
            <v>Drew</v>
          </cell>
          <cell r="E134" t="str">
            <v>County</v>
          </cell>
          <cell r="F134" t="str">
            <v>AR</v>
          </cell>
          <cell r="G134">
            <v>18509</v>
          </cell>
          <cell r="H134">
            <v>0.4860878491544654</v>
          </cell>
          <cell r="I134">
            <v>1</v>
          </cell>
          <cell r="J134">
            <v>40.878296352901472</v>
          </cell>
          <cell r="K134" t="str">
            <v>TONS</v>
          </cell>
        </row>
        <row r="135">
          <cell r="A135" t="str">
            <v>05045</v>
          </cell>
          <cell r="B135" t="str">
            <v>05</v>
          </cell>
          <cell r="C135" t="str">
            <v>045</v>
          </cell>
          <cell r="D135" t="str">
            <v>Faulkner</v>
          </cell>
          <cell r="E135" t="str">
            <v>County</v>
          </cell>
          <cell r="F135" t="str">
            <v>AR</v>
          </cell>
          <cell r="G135">
            <v>113237</v>
          </cell>
          <cell r="H135">
            <v>0.38760299195492637</v>
          </cell>
          <cell r="I135">
            <v>1</v>
          </cell>
          <cell r="J135">
            <v>199.42084086086456</v>
          </cell>
          <cell r="K135" t="str">
            <v>TONS</v>
          </cell>
        </row>
        <row r="136">
          <cell r="A136" t="str">
            <v>05047</v>
          </cell>
          <cell r="B136" t="str">
            <v>05</v>
          </cell>
          <cell r="C136" t="str">
            <v>047</v>
          </cell>
          <cell r="D136" t="str">
            <v>Franklin</v>
          </cell>
          <cell r="E136" t="str">
            <v>County</v>
          </cell>
          <cell r="F136" t="str">
            <v>AR</v>
          </cell>
          <cell r="G136">
            <v>18125</v>
          </cell>
          <cell r="H136">
            <v>0.82604137931034483</v>
          </cell>
          <cell r="I136">
            <v>1</v>
          </cell>
          <cell r="J136">
            <v>68.025992330292411</v>
          </cell>
          <cell r="K136" t="str">
            <v>TONS</v>
          </cell>
        </row>
        <row r="137">
          <cell r="A137" t="str">
            <v>05049</v>
          </cell>
          <cell r="B137" t="str">
            <v>05</v>
          </cell>
          <cell r="C137" t="str">
            <v>049</v>
          </cell>
          <cell r="D137" t="str">
            <v>Fulton</v>
          </cell>
          <cell r="E137" t="str">
            <v>County</v>
          </cell>
          <cell r="F137" t="str">
            <v>AR</v>
          </cell>
          <cell r="G137">
            <v>12245</v>
          </cell>
          <cell r="H137">
            <v>0.92919559003674967</v>
          </cell>
          <cell r="I137">
            <v>1</v>
          </cell>
          <cell r="J137">
            <v>51.696482816862613</v>
          </cell>
          <cell r="K137" t="str">
            <v>TONS</v>
          </cell>
        </row>
        <row r="138">
          <cell r="A138" t="str">
            <v>05051</v>
          </cell>
          <cell r="B138" t="str">
            <v>05</v>
          </cell>
          <cell r="C138" t="str">
            <v>051</v>
          </cell>
          <cell r="D138" t="str">
            <v>Garland</v>
          </cell>
          <cell r="E138" t="str">
            <v>County</v>
          </cell>
          <cell r="F138" t="str">
            <v>AR</v>
          </cell>
          <cell r="G138">
            <v>96024</v>
          </cell>
          <cell r="H138">
            <v>0.36903274181454637</v>
          </cell>
          <cell r="I138">
            <v>1</v>
          </cell>
          <cell r="J138">
            <v>161.00514722256494</v>
          </cell>
          <cell r="K138" t="str">
            <v>TONS</v>
          </cell>
        </row>
        <row r="139">
          <cell r="A139" t="str">
            <v>05053</v>
          </cell>
          <cell r="B139" t="str">
            <v>05</v>
          </cell>
          <cell r="C139" t="str">
            <v>053</v>
          </cell>
          <cell r="D139" t="str">
            <v>Grant</v>
          </cell>
          <cell r="E139" t="str">
            <v>County</v>
          </cell>
          <cell r="F139" t="str">
            <v>AR</v>
          </cell>
          <cell r="G139">
            <v>17853</v>
          </cell>
          <cell r="H139">
            <v>0.75029406822382794</v>
          </cell>
          <cell r="I139">
            <v>1</v>
          </cell>
          <cell r="J139">
            <v>60.86081801123877</v>
          </cell>
          <cell r="K139" t="str">
            <v>TONS</v>
          </cell>
        </row>
        <row r="140">
          <cell r="A140" t="str">
            <v>05055</v>
          </cell>
          <cell r="B140" t="str">
            <v>05</v>
          </cell>
          <cell r="C140" t="str">
            <v>055</v>
          </cell>
          <cell r="D140" t="str">
            <v>Greene</v>
          </cell>
          <cell r="E140" t="str">
            <v>County</v>
          </cell>
          <cell r="F140" t="str">
            <v>AR</v>
          </cell>
          <cell r="G140">
            <v>42090</v>
          </cell>
          <cell r="H140">
            <v>0.41506296032311712</v>
          </cell>
          <cell r="I140">
            <v>0.5</v>
          </cell>
          <cell r="J140">
            <v>39.687886922595787</v>
          </cell>
          <cell r="K140" t="str">
            <v>TONS</v>
          </cell>
        </row>
        <row r="141">
          <cell r="A141" t="str">
            <v>05057</v>
          </cell>
          <cell r="B141" t="str">
            <v>05</v>
          </cell>
          <cell r="C141" t="str">
            <v>057</v>
          </cell>
          <cell r="D141" t="str">
            <v>Hempstead</v>
          </cell>
          <cell r="E141" t="str">
            <v>County</v>
          </cell>
          <cell r="F141" t="str">
            <v>AR</v>
          </cell>
          <cell r="G141">
            <v>22609</v>
          </cell>
          <cell r="H141">
            <v>0.5576982617541687</v>
          </cell>
          <cell r="I141">
            <v>1</v>
          </cell>
          <cell r="J141">
            <v>57.289589720321736</v>
          </cell>
          <cell r="K141" t="str">
            <v>TONS</v>
          </cell>
        </row>
        <row r="142">
          <cell r="A142" t="str">
            <v>05059</v>
          </cell>
          <cell r="B142" t="str">
            <v>05</v>
          </cell>
          <cell r="C142" t="str">
            <v>059</v>
          </cell>
          <cell r="D142" t="str">
            <v>Hot Spring</v>
          </cell>
          <cell r="E142" t="str">
            <v>County</v>
          </cell>
          <cell r="F142" t="str">
            <v>AR</v>
          </cell>
          <cell r="G142">
            <v>32923</v>
          </cell>
          <cell r="H142">
            <v>0.65969079367007866</v>
          </cell>
          <cell r="I142">
            <v>1</v>
          </cell>
          <cell r="J142">
            <v>98.681306934385574</v>
          </cell>
          <cell r="K142" t="str">
            <v>TONS</v>
          </cell>
        </row>
        <row r="143">
          <cell r="A143" t="str">
            <v>05061</v>
          </cell>
          <cell r="B143" t="str">
            <v>05</v>
          </cell>
          <cell r="C143" t="str">
            <v>061</v>
          </cell>
          <cell r="D143" t="str">
            <v>Howard</v>
          </cell>
          <cell r="E143" t="str">
            <v>County</v>
          </cell>
          <cell r="F143" t="str">
            <v>AR</v>
          </cell>
          <cell r="G143">
            <v>13789</v>
          </cell>
          <cell r="H143">
            <v>0.67517586481978387</v>
          </cell>
          <cell r="I143">
            <v>1</v>
          </cell>
          <cell r="J143">
            <v>42.300426702846792</v>
          </cell>
          <cell r="K143" t="str">
            <v>TONS</v>
          </cell>
        </row>
        <row r="144">
          <cell r="A144" t="str">
            <v>05063</v>
          </cell>
          <cell r="B144" t="str">
            <v>05</v>
          </cell>
          <cell r="C144" t="str">
            <v>063</v>
          </cell>
          <cell r="D144" t="str">
            <v>Independence</v>
          </cell>
          <cell r="E144" t="str">
            <v>County</v>
          </cell>
          <cell r="F144" t="str">
            <v>AR</v>
          </cell>
          <cell r="G144">
            <v>36647</v>
          </cell>
          <cell r="H144">
            <v>0.6858405872240565</v>
          </cell>
          <cell r="I144">
            <v>1</v>
          </cell>
          <cell r="J144">
            <v>114.19752145535462</v>
          </cell>
          <cell r="K144" t="str">
            <v>TONS</v>
          </cell>
        </row>
        <row r="145">
          <cell r="A145" t="str">
            <v>05065</v>
          </cell>
          <cell r="B145" t="str">
            <v>05</v>
          </cell>
          <cell r="C145" t="str">
            <v>065</v>
          </cell>
          <cell r="D145" t="str">
            <v>Izard</v>
          </cell>
          <cell r="E145" t="str">
            <v>County</v>
          </cell>
          <cell r="F145" t="str">
            <v>AR</v>
          </cell>
          <cell r="G145">
            <v>13696</v>
          </cell>
          <cell r="H145">
            <v>1</v>
          </cell>
          <cell r="I145">
            <v>1</v>
          </cell>
          <cell r="J145">
            <v>62.228425791857127</v>
          </cell>
          <cell r="K145" t="str">
            <v>TONS</v>
          </cell>
        </row>
        <row r="146">
          <cell r="A146" t="str">
            <v>05067</v>
          </cell>
          <cell r="B146" t="str">
            <v>05</v>
          </cell>
          <cell r="C146" t="str">
            <v>067</v>
          </cell>
          <cell r="D146" t="str">
            <v>Jackson</v>
          </cell>
          <cell r="E146" t="str">
            <v>County</v>
          </cell>
          <cell r="F146" t="str">
            <v>AR</v>
          </cell>
          <cell r="G146">
            <v>17997</v>
          </cell>
          <cell r="H146">
            <v>0.65060843473912322</v>
          </cell>
          <cell r="I146">
            <v>1</v>
          </cell>
          <cell r="J146">
            <v>53.20039702079842</v>
          </cell>
          <cell r="K146" t="str">
            <v>TONS</v>
          </cell>
        </row>
        <row r="147">
          <cell r="A147" t="str">
            <v>05069</v>
          </cell>
          <cell r="B147" t="str">
            <v>05</v>
          </cell>
          <cell r="C147" t="str">
            <v>069</v>
          </cell>
          <cell r="D147" t="str">
            <v>Jefferson</v>
          </cell>
          <cell r="E147" t="str">
            <v>County</v>
          </cell>
          <cell r="F147" t="str">
            <v>AR</v>
          </cell>
          <cell r="G147">
            <v>77435</v>
          </cell>
          <cell r="H147">
            <v>0.30916252340672823</v>
          </cell>
          <cell r="I147">
            <v>1</v>
          </cell>
          <cell r="J147">
            <v>108.77252580732036</v>
          </cell>
          <cell r="K147" t="str">
            <v>TONS</v>
          </cell>
        </row>
        <row r="148">
          <cell r="A148" t="str">
            <v>05071</v>
          </cell>
          <cell r="B148" t="str">
            <v>05</v>
          </cell>
          <cell r="C148" t="str">
            <v>071</v>
          </cell>
          <cell r="D148" t="str">
            <v>Johnson</v>
          </cell>
          <cell r="E148" t="str">
            <v>County</v>
          </cell>
          <cell r="F148" t="str">
            <v>AR</v>
          </cell>
          <cell r="G148">
            <v>25540</v>
          </cell>
          <cell r="H148">
            <v>0.71366483946750192</v>
          </cell>
          <cell r="I148">
            <v>1</v>
          </cell>
          <cell r="J148">
            <v>82.815239260235089</v>
          </cell>
          <cell r="K148" t="str">
            <v>TONS</v>
          </cell>
        </row>
        <row r="149">
          <cell r="A149" t="str">
            <v>05073</v>
          </cell>
          <cell r="B149" t="str">
            <v>05</v>
          </cell>
          <cell r="C149" t="str">
            <v>073</v>
          </cell>
          <cell r="D149" t="str">
            <v>Lafayette</v>
          </cell>
          <cell r="E149" t="str">
            <v>County</v>
          </cell>
          <cell r="F149" t="str">
            <v>AR</v>
          </cell>
          <cell r="G149">
            <v>7645</v>
          </cell>
          <cell r="H149">
            <v>1</v>
          </cell>
          <cell r="I149">
            <v>1</v>
          </cell>
          <cell r="J149">
            <v>34.735420208728662</v>
          </cell>
          <cell r="K149" t="str">
            <v>TONS</v>
          </cell>
        </row>
        <row r="150">
          <cell r="A150" t="str">
            <v>05075</v>
          </cell>
          <cell r="B150" t="str">
            <v>05</v>
          </cell>
          <cell r="C150" t="str">
            <v>075</v>
          </cell>
          <cell r="D150" t="str">
            <v>Lawrence</v>
          </cell>
          <cell r="E150" t="str">
            <v>County</v>
          </cell>
          <cell r="F150" t="str">
            <v>AR</v>
          </cell>
          <cell r="G150">
            <v>17415</v>
          </cell>
          <cell r="H150">
            <v>0.63560149296583401</v>
          </cell>
          <cell r="I150">
            <v>1</v>
          </cell>
          <cell r="J150">
            <v>50.292526656692942</v>
          </cell>
          <cell r="K150" t="str">
            <v>TONS</v>
          </cell>
        </row>
        <row r="151">
          <cell r="A151" t="str">
            <v>05077</v>
          </cell>
          <cell r="B151" t="str">
            <v>05</v>
          </cell>
          <cell r="C151" t="str">
            <v>077</v>
          </cell>
          <cell r="D151" t="str">
            <v>Lee</v>
          </cell>
          <cell r="E151" t="str">
            <v>County</v>
          </cell>
          <cell r="F151" t="str">
            <v>AR</v>
          </cell>
          <cell r="G151">
            <v>10424</v>
          </cell>
          <cell r="H151">
            <v>0.63507290867229471</v>
          </cell>
          <cell r="I151">
            <v>1</v>
          </cell>
          <cell r="J151">
            <v>30.078284078715988</v>
          </cell>
          <cell r="K151" t="str">
            <v>TONS</v>
          </cell>
        </row>
        <row r="152">
          <cell r="A152" t="str">
            <v>05079</v>
          </cell>
          <cell r="B152" t="str">
            <v>05</v>
          </cell>
          <cell r="C152" t="str">
            <v>079</v>
          </cell>
          <cell r="D152" t="str">
            <v>Lincoln</v>
          </cell>
          <cell r="E152" t="str">
            <v>County</v>
          </cell>
          <cell r="F152" t="str">
            <v>AR</v>
          </cell>
          <cell r="G152">
            <v>14134</v>
          </cell>
          <cell r="H152">
            <v>1</v>
          </cell>
          <cell r="I152">
            <v>1</v>
          </cell>
          <cell r="J152">
            <v>64.218499572291805</v>
          </cell>
          <cell r="K152" t="str">
            <v>TONS</v>
          </cell>
        </row>
        <row r="153">
          <cell r="A153" t="str">
            <v>05081</v>
          </cell>
          <cell r="B153" t="str">
            <v>05</v>
          </cell>
          <cell r="C153" t="str">
            <v>081</v>
          </cell>
          <cell r="D153" t="str">
            <v>Little River</v>
          </cell>
          <cell r="E153" t="str">
            <v>County</v>
          </cell>
          <cell r="F153" t="str">
            <v>AR</v>
          </cell>
          <cell r="G153">
            <v>13171</v>
          </cell>
          <cell r="H153">
            <v>0.68521752334674668</v>
          </cell>
          <cell r="I153">
            <v>1</v>
          </cell>
          <cell r="J153">
            <v>41.005515681331083</v>
          </cell>
          <cell r="K153" t="str">
            <v>TONS</v>
          </cell>
        </row>
        <row r="154">
          <cell r="A154" t="str">
            <v>05083</v>
          </cell>
          <cell r="B154" t="str">
            <v>05</v>
          </cell>
          <cell r="C154" t="str">
            <v>083</v>
          </cell>
          <cell r="D154" t="str">
            <v>Logan</v>
          </cell>
          <cell r="E154" t="str">
            <v>County</v>
          </cell>
          <cell r="F154" t="str">
            <v>AR</v>
          </cell>
          <cell r="G154">
            <v>22353</v>
          </cell>
          <cell r="H154">
            <v>0.71019549948552763</v>
          </cell>
          <cell r="I154">
            <v>1</v>
          </cell>
          <cell r="J154">
            <v>72.128815672147468</v>
          </cell>
          <cell r="K154" t="str">
            <v>TONS</v>
          </cell>
        </row>
        <row r="155">
          <cell r="A155" t="str">
            <v>05085</v>
          </cell>
          <cell r="B155" t="str">
            <v>05</v>
          </cell>
          <cell r="C155" t="str">
            <v>085</v>
          </cell>
          <cell r="D155" t="str">
            <v>Lonoke</v>
          </cell>
          <cell r="E155" t="str">
            <v>County</v>
          </cell>
          <cell r="F155" t="str">
            <v>AR</v>
          </cell>
          <cell r="G155">
            <v>68356</v>
          </cell>
          <cell r="H155">
            <v>0.44812452454795482</v>
          </cell>
          <cell r="I155">
            <v>0.5</v>
          </cell>
          <cell r="J155">
            <v>69.588972650999096</v>
          </cell>
          <cell r="K155" t="str">
            <v>TONS</v>
          </cell>
        </row>
        <row r="156">
          <cell r="A156" t="str">
            <v>05087</v>
          </cell>
          <cell r="B156" t="str">
            <v>05</v>
          </cell>
          <cell r="C156" t="str">
            <v>087</v>
          </cell>
          <cell r="D156" t="str">
            <v>Madison</v>
          </cell>
          <cell r="E156" t="str">
            <v>County</v>
          </cell>
          <cell r="F156" t="str">
            <v>AR</v>
          </cell>
          <cell r="G156">
            <v>15717</v>
          </cell>
          <cell r="H156">
            <v>1</v>
          </cell>
          <cell r="I156">
            <v>1</v>
          </cell>
          <cell r="J156">
            <v>71.410935176008934</v>
          </cell>
          <cell r="K156" t="str">
            <v>TONS</v>
          </cell>
        </row>
        <row r="157">
          <cell r="A157" t="str">
            <v>05089</v>
          </cell>
          <cell r="B157" t="str">
            <v>05</v>
          </cell>
          <cell r="C157" t="str">
            <v>089</v>
          </cell>
          <cell r="D157" t="str">
            <v>Marion</v>
          </cell>
          <cell r="E157" t="str">
            <v>County</v>
          </cell>
          <cell r="F157" t="str">
            <v>AR</v>
          </cell>
          <cell r="G157">
            <v>16653</v>
          </cell>
          <cell r="H157">
            <v>1</v>
          </cell>
          <cell r="I157">
            <v>1</v>
          </cell>
          <cell r="J157">
            <v>75.663695583513189</v>
          </cell>
          <cell r="K157" t="str">
            <v>TONS</v>
          </cell>
        </row>
        <row r="158">
          <cell r="A158" t="str">
            <v>05091</v>
          </cell>
          <cell r="B158" t="str">
            <v>05</v>
          </cell>
          <cell r="C158" t="str">
            <v>091</v>
          </cell>
          <cell r="D158" t="str">
            <v>Miller</v>
          </cell>
          <cell r="E158" t="str">
            <v>County</v>
          </cell>
          <cell r="F158" t="str">
            <v>AR</v>
          </cell>
          <cell r="G158">
            <v>43462</v>
          </cell>
          <cell r="H158">
            <v>0.40011964474713541</v>
          </cell>
          <cell r="I158">
            <v>1</v>
          </cell>
          <cell r="J158">
            <v>79.012290049678398</v>
          </cell>
          <cell r="K158" t="str">
            <v>TONS</v>
          </cell>
        </row>
        <row r="159">
          <cell r="A159" t="str">
            <v>05093</v>
          </cell>
          <cell r="B159" t="str">
            <v>05</v>
          </cell>
          <cell r="C159" t="str">
            <v>093</v>
          </cell>
          <cell r="D159" t="str">
            <v>Mississippi</v>
          </cell>
          <cell r="E159" t="str">
            <v>County</v>
          </cell>
          <cell r="F159" t="str">
            <v>AR</v>
          </cell>
          <cell r="G159">
            <v>46480</v>
          </cell>
          <cell r="H159">
            <v>0.36267211703958691</v>
          </cell>
          <cell r="I159">
            <v>0.5</v>
          </cell>
          <cell r="J159">
            <v>38.295289631035899</v>
          </cell>
          <cell r="K159" t="str">
            <v>TONS</v>
          </cell>
        </row>
        <row r="160">
          <cell r="A160" t="str">
            <v>05095</v>
          </cell>
          <cell r="B160" t="str">
            <v>05</v>
          </cell>
          <cell r="C160" t="str">
            <v>095</v>
          </cell>
          <cell r="D160" t="str">
            <v>Monroe</v>
          </cell>
          <cell r="E160" t="str">
            <v>County</v>
          </cell>
          <cell r="F160" t="str">
            <v>AR</v>
          </cell>
          <cell r="G160">
            <v>8149</v>
          </cell>
          <cell r="H160">
            <v>0.68977788685728314</v>
          </cell>
          <cell r="I160">
            <v>1</v>
          </cell>
          <cell r="J160">
            <v>25.539280182245097</v>
          </cell>
          <cell r="K160" t="str">
            <v>TONS</v>
          </cell>
        </row>
        <row r="161">
          <cell r="A161" t="str">
            <v>05097</v>
          </cell>
          <cell r="B161" t="str">
            <v>05</v>
          </cell>
          <cell r="C161" t="str">
            <v>097</v>
          </cell>
          <cell r="D161" t="str">
            <v>Montgomery</v>
          </cell>
          <cell r="E161" t="str">
            <v>County</v>
          </cell>
          <cell r="F161" t="str">
            <v>AR</v>
          </cell>
          <cell r="G161">
            <v>9487</v>
          </cell>
          <cell r="H161">
            <v>1</v>
          </cell>
          <cell r="I161">
            <v>1</v>
          </cell>
          <cell r="J161">
            <v>43.104634600419722</v>
          </cell>
          <cell r="K161" t="str">
            <v>TONS</v>
          </cell>
        </row>
        <row r="162">
          <cell r="A162" t="str">
            <v>05099</v>
          </cell>
          <cell r="B162" t="str">
            <v>05</v>
          </cell>
          <cell r="C162" t="str">
            <v>099</v>
          </cell>
          <cell r="D162" t="str">
            <v>Nevada</v>
          </cell>
          <cell r="E162" t="str">
            <v>County</v>
          </cell>
          <cell r="F162" t="str">
            <v>AR</v>
          </cell>
          <cell r="G162">
            <v>8997</v>
          </cell>
          <cell r="H162">
            <v>0.69178615093920193</v>
          </cell>
          <cell r="I162">
            <v>1</v>
          </cell>
          <cell r="J162">
            <v>28.279039290925727</v>
          </cell>
          <cell r="K162" t="str">
            <v>TONS</v>
          </cell>
        </row>
        <row r="163">
          <cell r="A163" t="str">
            <v>05101</v>
          </cell>
          <cell r="B163" t="str">
            <v>05</v>
          </cell>
          <cell r="C163" t="str">
            <v>101</v>
          </cell>
          <cell r="D163" t="str">
            <v>Newton</v>
          </cell>
          <cell r="E163" t="str">
            <v>County</v>
          </cell>
          <cell r="F163" t="str">
            <v>AR</v>
          </cell>
          <cell r="G163">
            <v>8330</v>
          </cell>
          <cell r="H163">
            <v>1</v>
          </cell>
          <cell r="I163">
            <v>1</v>
          </cell>
          <cell r="J163">
            <v>37.847750207810293</v>
          </cell>
          <cell r="K163" t="str">
            <v>TONS</v>
          </cell>
        </row>
        <row r="164">
          <cell r="A164" t="str">
            <v>05103</v>
          </cell>
          <cell r="B164" t="str">
            <v>05</v>
          </cell>
          <cell r="C164" t="str">
            <v>103</v>
          </cell>
          <cell r="D164" t="str">
            <v>Ouachita</v>
          </cell>
          <cell r="E164" t="str">
            <v>County</v>
          </cell>
          <cell r="F164" t="str">
            <v>AR</v>
          </cell>
          <cell r="G164">
            <v>26120</v>
          </cell>
          <cell r="H164">
            <v>0.56351454823889735</v>
          </cell>
          <cell r="I164">
            <v>1</v>
          </cell>
          <cell r="J164">
            <v>66.876474826981962</v>
          </cell>
          <cell r="K164" t="str">
            <v>TONS</v>
          </cell>
        </row>
        <row r="165">
          <cell r="A165" t="str">
            <v>05105</v>
          </cell>
          <cell r="B165" t="str">
            <v>05</v>
          </cell>
          <cell r="C165" t="str">
            <v>105</v>
          </cell>
          <cell r="D165" t="str">
            <v>Perry</v>
          </cell>
          <cell r="E165" t="str">
            <v>County</v>
          </cell>
          <cell r="F165" t="str">
            <v>AR</v>
          </cell>
          <cell r="G165">
            <v>10445</v>
          </cell>
          <cell r="H165">
            <v>1</v>
          </cell>
          <cell r="I165">
            <v>1</v>
          </cell>
          <cell r="J165">
            <v>47.457353051690099</v>
          </cell>
          <cell r="K165" t="str">
            <v>TONS</v>
          </cell>
        </row>
        <row r="166">
          <cell r="A166" t="str">
            <v>05107</v>
          </cell>
          <cell r="B166" t="str">
            <v>05</v>
          </cell>
          <cell r="C166" t="str">
            <v>107</v>
          </cell>
          <cell r="D166" t="str">
            <v>Phillips</v>
          </cell>
          <cell r="E166" t="str">
            <v>County</v>
          </cell>
          <cell r="F166" t="str">
            <v>AR</v>
          </cell>
          <cell r="G166">
            <v>21757</v>
          </cell>
          <cell r="H166">
            <v>0.47966171806774832</v>
          </cell>
          <cell r="I166">
            <v>1</v>
          </cell>
          <cell r="J166">
            <v>47.416461124694877</v>
          </cell>
          <cell r="K166" t="str">
            <v>TONS</v>
          </cell>
        </row>
        <row r="167">
          <cell r="A167" t="str">
            <v>05109</v>
          </cell>
          <cell r="B167" t="str">
            <v>05</v>
          </cell>
          <cell r="C167" t="str">
            <v>109</v>
          </cell>
          <cell r="D167" t="str">
            <v>Pike</v>
          </cell>
          <cell r="E167" t="str">
            <v>County</v>
          </cell>
          <cell r="F167" t="str">
            <v>AR</v>
          </cell>
          <cell r="G167">
            <v>11291</v>
          </cell>
          <cell r="H167">
            <v>1</v>
          </cell>
          <cell r="I167">
            <v>1</v>
          </cell>
          <cell r="J167">
            <v>51.301194189242025</v>
          </cell>
          <cell r="K167" t="str">
            <v>TONS</v>
          </cell>
        </row>
        <row r="168">
          <cell r="A168" t="str">
            <v>05111</v>
          </cell>
          <cell r="B168" t="str">
            <v>05</v>
          </cell>
          <cell r="C168" t="str">
            <v>111</v>
          </cell>
          <cell r="D168" t="str">
            <v>Poinsett</v>
          </cell>
          <cell r="E168" t="str">
            <v>County</v>
          </cell>
          <cell r="F168" t="str">
            <v>AR</v>
          </cell>
          <cell r="G168">
            <v>24583</v>
          </cell>
          <cell r="H168">
            <v>0.71138591709718102</v>
          </cell>
          <cell r="I168">
            <v>1</v>
          </cell>
          <cell r="J168">
            <v>79.457557699182047</v>
          </cell>
          <cell r="K168" t="str">
            <v>TONS</v>
          </cell>
        </row>
        <row r="169">
          <cell r="A169" t="str">
            <v>05113</v>
          </cell>
          <cell r="B169" t="str">
            <v>05</v>
          </cell>
          <cell r="C169" t="str">
            <v>113</v>
          </cell>
          <cell r="D169" t="str">
            <v>Polk</v>
          </cell>
          <cell r="E169" t="str">
            <v>County</v>
          </cell>
          <cell r="F169" t="str">
            <v>AR</v>
          </cell>
          <cell r="G169">
            <v>20662</v>
          </cell>
          <cell r="H169">
            <v>0.73385925854225142</v>
          </cell>
          <cell r="I169">
            <v>1</v>
          </cell>
          <cell r="J169">
            <v>68.893809892080128</v>
          </cell>
          <cell r="K169" t="str">
            <v>TONS</v>
          </cell>
        </row>
        <row r="170">
          <cell r="A170" t="str">
            <v>05115</v>
          </cell>
          <cell r="B170" t="str">
            <v>05</v>
          </cell>
          <cell r="C170" t="str">
            <v>115</v>
          </cell>
          <cell r="D170" t="str">
            <v>Pope</v>
          </cell>
          <cell r="E170" t="str">
            <v>County</v>
          </cell>
          <cell r="F170" t="str">
            <v>AR</v>
          </cell>
          <cell r="G170">
            <v>61754</v>
          </cell>
          <cell r="H170">
            <v>0.54493636039770699</v>
          </cell>
          <cell r="I170">
            <v>1</v>
          </cell>
          <cell r="J170">
            <v>152.89945858262089</v>
          </cell>
          <cell r="K170" t="str">
            <v>TONS</v>
          </cell>
        </row>
        <row r="171">
          <cell r="A171" t="str">
            <v>05117</v>
          </cell>
          <cell r="B171" t="str">
            <v>05</v>
          </cell>
          <cell r="C171" t="str">
            <v>117</v>
          </cell>
          <cell r="D171" t="str">
            <v>Prairie</v>
          </cell>
          <cell r="E171" t="str">
            <v>County</v>
          </cell>
          <cell r="F171" t="str">
            <v>AR</v>
          </cell>
          <cell r="G171">
            <v>8715</v>
          </cell>
          <cell r="H171">
            <v>1</v>
          </cell>
          <cell r="I171">
            <v>0.5</v>
          </cell>
          <cell r="J171">
            <v>19.798507986858748</v>
          </cell>
          <cell r="K171" t="str">
            <v>TONS</v>
          </cell>
        </row>
        <row r="172">
          <cell r="A172" t="str">
            <v>05119</v>
          </cell>
          <cell r="B172" t="str">
            <v>05</v>
          </cell>
          <cell r="C172" t="str">
            <v>119</v>
          </cell>
          <cell r="D172" t="str">
            <v>Pulaski</v>
          </cell>
          <cell r="E172" t="str">
            <v>County</v>
          </cell>
          <cell r="F172" t="str">
            <v>AR</v>
          </cell>
          <cell r="G172">
            <v>382748</v>
          </cell>
          <cell r="H172">
            <v>0.12276746057458171</v>
          </cell>
          <cell r="I172">
            <v>1</v>
          </cell>
          <cell r="J172">
            <v>0</v>
          </cell>
          <cell r="K172" t="str">
            <v>TONS</v>
          </cell>
        </row>
        <row r="173">
          <cell r="A173" t="str">
            <v>05121</v>
          </cell>
          <cell r="B173" t="str">
            <v>05</v>
          </cell>
          <cell r="C173" t="str">
            <v>121</v>
          </cell>
          <cell r="D173" t="str">
            <v>Randolph</v>
          </cell>
          <cell r="E173" t="str">
            <v>County</v>
          </cell>
          <cell r="F173" t="str">
            <v>AR</v>
          </cell>
          <cell r="G173">
            <v>17969</v>
          </cell>
          <cell r="H173">
            <v>0.67421670655016974</v>
          </cell>
          <cell r="I173">
            <v>1</v>
          </cell>
          <cell r="J173">
            <v>55.045077283027823</v>
          </cell>
          <cell r="K173" t="str">
            <v>TONS</v>
          </cell>
        </row>
        <row r="174">
          <cell r="A174" t="str">
            <v>05123</v>
          </cell>
          <cell r="B174" t="str">
            <v>05</v>
          </cell>
          <cell r="C174" t="str">
            <v>123</v>
          </cell>
          <cell r="D174" t="str">
            <v>St. Francis</v>
          </cell>
          <cell r="E174" t="str">
            <v>County</v>
          </cell>
          <cell r="F174" t="str">
            <v>AR</v>
          </cell>
          <cell r="G174">
            <v>28258</v>
          </cell>
          <cell r="H174">
            <v>0.51553542359685756</v>
          </cell>
          <cell r="I174">
            <v>0.5</v>
          </cell>
          <cell r="J174">
            <v>33.095199581475413</v>
          </cell>
          <cell r="K174" t="str">
            <v>TONS</v>
          </cell>
        </row>
        <row r="175">
          <cell r="A175" t="str">
            <v>05125</v>
          </cell>
          <cell r="B175" t="str">
            <v>05</v>
          </cell>
          <cell r="C175" t="str">
            <v>125</v>
          </cell>
          <cell r="D175" t="str">
            <v>Saline</v>
          </cell>
          <cell r="E175" t="str">
            <v>County</v>
          </cell>
          <cell r="F175" t="str">
            <v>AR</v>
          </cell>
          <cell r="G175">
            <v>107118</v>
          </cell>
          <cell r="H175">
            <v>0.36160122481749102</v>
          </cell>
          <cell r="I175">
            <v>1</v>
          </cell>
          <cell r="J175">
            <v>175.98976669259591</v>
          </cell>
          <cell r="K175" t="str">
            <v>TONS</v>
          </cell>
        </row>
        <row r="176">
          <cell r="A176" t="str">
            <v>05127</v>
          </cell>
          <cell r="B176" t="str">
            <v>05</v>
          </cell>
          <cell r="C176" t="str">
            <v>127</v>
          </cell>
          <cell r="D176" t="str">
            <v>Scott</v>
          </cell>
          <cell r="E176" t="str">
            <v>County</v>
          </cell>
          <cell r="F176" t="str">
            <v>AR</v>
          </cell>
          <cell r="G176">
            <v>11233</v>
          </cell>
          <cell r="H176">
            <v>0.70355203418499068</v>
          </cell>
          <cell r="I176">
            <v>1</v>
          </cell>
          <cell r="J176">
            <v>35.907655449258677</v>
          </cell>
          <cell r="K176" t="str">
            <v>TONS</v>
          </cell>
        </row>
        <row r="177">
          <cell r="A177" t="str">
            <v>05129</v>
          </cell>
          <cell r="B177" t="str">
            <v>05</v>
          </cell>
          <cell r="C177" t="str">
            <v>129</v>
          </cell>
          <cell r="D177" t="str">
            <v>Searcy</v>
          </cell>
          <cell r="E177" t="str">
            <v>County</v>
          </cell>
          <cell r="F177" t="str">
            <v>AR</v>
          </cell>
          <cell r="G177">
            <v>8195</v>
          </cell>
          <cell r="H177">
            <v>1</v>
          </cell>
          <cell r="I177">
            <v>1</v>
          </cell>
          <cell r="J177">
            <v>37.234371302881804</v>
          </cell>
          <cell r="K177" t="str">
            <v>TONS</v>
          </cell>
        </row>
        <row r="178">
          <cell r="A178" t="str">
            <v>05131</v>
          </cell>
          <cell r="B178" t="str">
            <v>05</v>
          </cell>
          <cell r="C178" t="str">
            <v>131</v>
          </cell>
          <cell r="D178" t="str">
            <v>Sebastian</v>
          </cell>
          <cell r="E178" t="str">
            <v>County</v>
          </cell>
          <cell r="F178" t="str">
            <v>AR</v>
          </cell>
          <cell r="G178">
            <v>125744</v>
          </cell>
          <cell r="H178">
            <v>0.20812126224710523</v>
          </cell>
          <cell r="I178">
            <v>1</v>
          </cell>
          <cell r="J178">
            <v>118.90463660725037</v>
          </cell>
          <cell r="K178" t="str">
            <v>TONS</v>
          </cell>
        </row>
        <row r="179">
          <cell r="A179" t="str">
            <v>05133</v>
          </cell>
          <cell r="B179" t="str">
            <v>05</v>
          </cell>
          <cell r="C179" t="str">
            <v>133</v>
          </cell>
          <cell r="D179" t="str">
            <v>Sevier</v>
          </cell>
          <cell r="E179" t="str">
            <v>County</v>
          </cell>
          <cell r="F179" t="str">
            <v>AR</v>
          </cell>
          <cell r="G179">
            <v>17058</v>
          </cell>
          <cell r="H179">
            <v>0.63600656583421267</v>
          </cell>
          <cell r="I179">
            <v>1</v>
          </cell>
          <cell r="J179">
            <v>49.292946219031677</v>
          </cell>
          <cell r="K179" t="str">
            <v>TONS</v>
          </cell>
        </row>
        <row r="180">
          <cell r="A180" t="str">
            <v>05135</v>
          </cell>
          <cell r="B180" t="str">
            <v>05</v>
          </cell>
          <cell r="C180" t="str">
            <v>135</v>
          </cell>
          <cell r="D180" t="str">
            <v>Sharp</v>
          </cell>
          <cell r="E180" t="str">
            <v>County</v>
          </cell>
          <cell r="F180" t="str">
            <v>AR</v>
          </cell>
          <cell r="G180">
            <v>17264</v>
          </cell>
          <cell r="H180">
            <v>0.80056765523632989</v>
          </cell>
          <cell r="I180">
            <v>1</v>
          </cell>
          <cell r="J180">
            <v>62.796369222346478</v>
          </cell>
          <cell r="K180" t="str">
            <v>TONS</v>
          </cell>
        </row>
        <row r="181">
          <cell r="A181" t="str">
            <v>05137</v>
          </cell>
          <cell r="B181" t="str">
            <v>05</v>
          </cell>
          <cell r="C181" t="str">
            <v>137</v>
          </cell>
          <cell r="D181" t="str">
            <v>Stone</v>
          </cell>
          <cell r="E181" t="str">
            <v>County</v>
          </cell>
          <cell r="F181" t="str">
            <v>AR</v>
          </cell>
          <cell r="G181">
            <v>12394</v>
          </cell>
          <cell r="H181">
            <v>1</v>
          </cell>
          <cell r="I181">
            <v>1</v>
          </cell>
          <cell r="J181">
            <v>56.31272701988005</v>
          </cell>
          <cell r="K181" t="str">
            <v>TONS</v>
          </cell>
        </row>
        <row r="182">
          <cell r="A182" t="str">
            <v>05139</v>
          </cell>
          <cell r="B182" t="str">
            <v>05</v>
          </cell>
          <cell r="C182" t="str">
            <v>139</v>
          </cell>
          <cell r="D182" t="str">
            <v>Union</v>
          </cell>
          <cell r="E182" t="str">
            <v>County</v>
          </cell>
          <cell r="F182" t="str">
            <v>AR</v>
          </cell>
          <cell r="G182">
            <v>41639</v>
          </cell>
          <cell r="H182">
            <v>0.54504190782679696</v>
          </cell>
          <cell r="I182">
            <v>1</v>
          </cell>
          <cell r="J182">
            <v>103.11580923964641</v>
          </cell>
          <cell r="K182" t="str">
            <v>TONS</v>
          </cell>
        </row>
        <row r="183">
          <cell r="A183" t="str">
            <v>05141</v>
          </cell>
          <cell r="B183" t="str">
            <v>05</v>
          </cell>
          <cell r="C183" t="str">
            <v>141</v>
          </cell>
          <cell r="D183" t="str">
            <v>Van Buren</v>
          </cell>
          <cell r="E183" t="str">
            <v>County</v>
          </cell>
          <cell r="F183" t="str">
            <v>AR</v>
          </cell>
          <cell r="G183">
            <v>17295</v>
          </cell>
          <cell r="H183">
            <v>1</v>
          </cell>
          <cell r="I183">
            <v>1</v>
          </cell>
          <cell r="J183">
            <v>78.580653042506484</v>
          </cell>
          <cell r="K183" t="str">
            <v>TONS</v>
          </cell>
        </row>
        <row r="184">
          <cell r="A184" t="str">
            <v>05143</v>
          </cell>
          <cell r="B184" t="str">
            <v>05</v>
          </cell>
          <cell r="C184" t="str">
            <v>143</v>
          </cell>
          <cell r="D184" t="str">
            <v>Washington</v>
          </cell>
          <cell r="E184" t="str">
            <v>County</v>
          </cell>
          <cell r="F184" t="str">
            <v>AR</v>
          </cell>
          <cell r="G184">
            <v>203065</v>
          </cell>
          <cell r="H184">
            <v>0.25494792307881714</v>
          </cell>
          <cell r="I184">
            <v>1</v>
          </cell>
          <cell r="J184">
            <v>235.22399471891319</v>
          </cell>
          <cell r="K184" t="str">
            <v>TONS</v>
          </cell>
        </row>
        <row r="185">
          <cell r="A185" t="str">
            <v>05145</v>
          </cell>
          <cell r="B185" t="str">
            <v>05</v>
          </cell>
          <cell r="C185" t="str">
            <v>145</v>
          </cell>
          <cell r="D185" t="str">
            <v>White</v>
          </cell>
          <cell r="E185" t="str">
            <v>County</v>
          </cell>
          <cell r="F185" t="str">
            <v>AR</v>
          </cell>
          <cell r="G185">
            <v>77076</v>
          </cell>
          <cell r="H185">
            <v>0.54317816181431311</v>
          </cell>
          <cell r="I185">
            <v>1</v>
          </cell>
          <cell r="J185">
            <v>190.22015728693708</v>
          </cell>
          <cell r="K185" t="str">
            <v>TONS</v>
          </cell>
        </row>
        <row r="186">
          <cell r="A186" t="str">
            <v>05147</v>
          </cell>
          <cell r="B186" t="str">
            <v>05</v>
          </cell>
          <cell r="C186" t="str">
            <v>147</v>
          </cell>
          <cell r="D186" t="str">
            <v>Woodruff</v>
          </cell>
          <cell r="E186" t="str">
            <v>County</v>
          </cell>
          <cell r="F186" t="str">
            <v>AR</v>
          </cell>
          <cell r="G186">
            <v>7260</v>
          </cell>
          <cell r="H186">
            <v>1</v>
          </cell>
          <cell r="I186">
            <v>0.5</v>
          </cell>
          <cell r="J186">
            <v>16.493077221410729</v>
          </cell>
          <cell r="K186" t="str">
            <v>TONS</v>
          </cell>
        </row>
        <row r="187">
          <cell r="A187" t="str">
            <v>05149</v>
          </cell>
          <cell r="B187" t="str">
            <v>05</v>
          </cell>
          <cell r="C187" t="str">
            <v>149</v>
          </cell>
          <cell r="D187" t="str">
            <v>Yell</v>
          </cell>
          <cell r="E187" t="str">
            <v>County</v>
          </cell>
          <cell r="F187" t="str">
            <v>AR</v>
          </cell>
          <cell r="G187">
            <v>22185</v>
          </cell>
          <cell r="H187">
            <v>0.79125535271579894</v>
          </cell>
          <cell r="I187">
            <v>1</v>
          </cell>
          <cell r="J187">
            <v>79.757431830480428</v>
          </cell>
          <cell r="K187" t="str">
            <v>TONS</v>
          </cell>
        </row>
        <row r="188">
          <cell r="A188" t="str">
            <v>06001</v>
          </cell>
          <cell r="B188" t="str">
            <v>06</v>
          </cell>
          <cell r="C188" t="str">
            <v>001</v>
          </cell>
          <cell r="D188" t="str">
            <v>Alameda</v>
          </cell>
          <cell r="E188" t="str">
            <v>County</v>
          </cell>
          <cell r="F188" t="str">
            <v>CA</v>
          </cell>
          <cell r="G188">
            <v>1510271</v>
          </cell>
          <cell r="H188">
            <v>3.8860575353694801E-3</v>
          </cell>
          <cell r="I188">
            <v>0.5</v>
          </cell>
          <cell r="J188">
            <v>0</v>
          </cell>
          <cell r="K188" t="str">
            <v>TONS</v>
          </cell>
        </row>
        <row r="189">
          <cell r="A189" t="str">
            <v>06003</v>
          </cell>
          <cell r="B189" t="str">
            <v>06</v>
          </cell>
          <cell r="C189" t="str">
            <v>003</v>
          </cell>
          <cell r="D189" t="str">
            <v>Alpine</v>
          </cell>
          <cell r="E189" t="str">
            <v>County</v>
          </cell>
          <cell r="F189" t="str">
            <v>CA</v>
          </cell>
          <cell r="G189">
            <v>1175</v>
          </cell>
          <cell r="H189">
            <v>1</v>
          </cell>
          <cell r="I189">
            <v>1</v>
          </cell>
          <cell r="J189">
            <v>5.3386682465998918</v>
          </cell>
          <cell r="K189" t="str">
            <v>TONS</v>
          </cell>
        </row>
        <row r="190">
          <cell r="A190" t="str">
            <v>06005</v>
          </cell>
          <cell r="B190" t="str">
            <v>06</v>
          </cell>
          <cell r="C190" t="str">
            <v>005</v>
          </cell>
          <cell r="D190" t="str">
            <v>Amador</v>
          </cell>
          <cell r="E190" t="str">
            <v>County</v>
          </cell>
          <cell r="F190" t="str">
            <v>CA</v>
          </cell>
          <cell r="G190">
            <v>38091</v>
          </cell>
          <cell r="H190">
            <v>0.60423722139087976</v>
          </cell>
          <cell r="I190">
            <v>1</v>
          </cell>
          <cell r="J190">
            <v>104.57428796914306</v>
          </cell>
          <cell r="K190" t="str">
            <v>TONS</v>
          </cell>
        </row>
        <row r="191">
          <cell r="A191" t="str">
            <v>06007</v>
          </cell>
          <cell r="B191" t="str">
            <v>06</v>
          </cell>
          <cell r="C191" t="str">
            <v>007</v>
          </cell>
          <cell r="D191" t="str">
            <v>Butte</v>
          </cell>
          <cell r="E191" t="str">
            <v>County</v>
          </cell>
          <cell r="F191" t="str">
            <v>CA</v>
          </cell>
          <cell r="G191">
            <v>220000</v>
          </cell>
          <cell r="H191">
            <v>0.18901818181818181</v>
          </cell>
          <cell r="I191">
            <v>1</v>
          </cell>
          <cell r="J191">
            <v>0</v>
          </cell>
          <cell r="K191" t="str">
            <v>TONS</v>
          </cell>
        </row>
        <row r="192">
          <cell r="A192" t="str">
            <v>06009</v>
          </cell>
          <cell r="B192" t="str">
            <v>06</v>
          </cell>
          <cell r="C192" t="str">
            <v>009</v>
          </cell>
          <cell r="D192" t="str">
            <v>Calaveras</v>
          </cell>
          <cell r="E192" t="str">
            <v>County</v>
          </cell>
          <cell r="F192" t="str">
            <v>CA</v>
          </cell>
          <cell r="G192">
            <v>45578</v>
          </cell>
          <cell r="H192">
            <v>0.75409188643643865</v>
          </cell>
          <cell r="I192">
            <v>1</v>
          </cell>
          <cell r="J192">
            <v>156.16172564735174</v>
          </cell>
          <cell r="K192" t="str">
            <v>TONS</v>
          </cell>
        </row>
        <row r="193">
          <cell r="A193" t="str">
            <v>06011</v>
          </cell>
          <cell r="B193" t="str">
            <v>06</v>
          </cell>
          <cell r="C193" t="str">
            <v>011</v>
          </cell>
          <cell r="D193" t="str">
            <v>Colusa</v>
          </cell>
          <cell r="E193" t="str">
            <v>County</v>
          </cell>
          <cell r="F193" t="str">
            <v>CA</v>
          </cell>
          <cell r="G193">
            <v>21419</v>
          </cell>
          <cell r="H193">
            <v>0.3172417012932443</v>
          </cell>
          <cell r="I193">
            <v>1</v>
          </cell>
          <cell r="J193">
            <v>30.873404881401076</v>
          </cell>
          <cell r="K193" t="str">
            <v>TONS</v>
          </cell>
        </row>
        <row r="194">
          <cell r="A194" t="str">
            <v>06013</v>
          </cell>
          <cell r="B194" t="str">
            <v>06</v>
          </cell>
          <cell r="C194" t="str">
            <v>013</v>
          </cell>
          <cell r="D194" t="str">
            <v>Contra Costa</v>
          </cell>
          <cell r="E194" t="str">
            <v>County</v>
          </cell>
          <cell r="F194" t="str">
            <v>CA</v>
          </cell>
          <cell r="G194">
            <v>1049025</v>
          </cell>
          <cell r="H194">
            <v>7.9273611210409663E-3</v>
          </cell>
          <cell r="I194">
            <v>0.5</v>
          </cell>
          <cell r="J194">
            <v>0</v>
          </cell>
          <cell r="K194" t="str">
            <v>TONS</v>
          </cell>
        </row>
        <row r="195">
          <cell r="A195" t="str">
            <v>06015</v>
          </cell>
          <cell r="B195" t="str">
            <v>06</v>
          </cell>
          <cell r="C195" t="str">
            <v>015</v>
          </cell>
          <cell r="D195" t="str">
            <v>Del Norte</v>
          </cell>
          <cell r="E195" t="str">
            <v>County</v>
          </cell>
          <cell r="F195" t="str">
            <v>CA</v>
          </cell>
          <cell r="G195">
            <v>28610</v>
          </cell>
          <cell r="H195">
            <v>0.33673540720027961</v>
          </cell>
          <cell r="I195">
            <v>1</v>
          </cell>
          <cell r="J195">
            <v>43.772536074675202</v>
          </cell>
          <cell r="K195" t="str">
            <v>TONS</v>
          </cell>
        </row>
        <row r="196">
          <cell r="A196" t="str">
            <v>06017</v>
          </cell>
          <cell r="B196" t="str">
            <v>06</v>
          </cell>
          <cell r="C196" t="str">
            <v>017</v>
          </cell>
          <cell r="D196" t="str">
            <v>El Dorado</v>
          </cell>
          <cell r="E196" t="str">
            <v>County</v>
          </cell>
          <cell r="F196" t="str">
            <v>CA</v>
          </cell>
          <cell r="G196">
            <v>181058</v>
          </cell>
          <cell r="H196">
            <v>0.34699930409040197</v>
          </cell>
          <cell r="I196">
            <v>1</v>
          </cell>
          <cell r="J196">
            <v>285.45745525883524</v>
          </cell>
          <cell r="K196" t="str">
            <v>TONS</v>
          </cell>
        </row>
        <row r="197">
          <cell r="A197" t="str">
            <v>06019</v>
          </cell>
          <cell r="B197" t="str">
            <v>06</v>
          </cell>
          <cell r="C197" t="str">
            <v>019</v>
          </cell>
          <cell r="D197" t="str">
            <v>Fresno</v>
          </cell>
          <cell r="E197" t="str">
            <v>County</v>
          </cell>
          <cell r="F197" t="str">
            <v>CA</v>
          </cell>
          <cell r="G197">
            <v>930450</v>
          </cell>
          <cell r="H197">
            <v>0.10805201784082971</v>
          </cell>
          <cell r="I197">
            <v>1</v>
          </cell>
          <cell r="J197">
            <v>0</v>
          </cell>
          <cell r="K197" t="str">
            <v>TONS</v>
          </cell>
        </row>
        <row r="198">
          <cell r="A198" t="str">
            <v>06021</v>
          </cell>
          <cell r="B198" t="str">
            <v>06</v>
          </cell>
          <cell r="C198" t="str">
            <v>021</v>
          </cell>
          <cell r="D198" t="str">
            <v>Glenn</v>
          </cell>
          <cell r="E198" t="str">
            <v>County</v>
          </cell>
          <cell r="F198" t="str">
            <v>CA</v>
          </cell>
          <cell r="G198">
            <v>28122</v>
          </cell>
          <cell r="H198">
            <v>0.4087191522651305</v>
          </cell>
          <cell r="I198">
            <v>1</v>
          </cell>
          <cell r="J198">
            <v>52.22353432035672</v>
          </cell>
          <cell r="K198" t="str">
            <v>TONS</v>
          </cell>
        </row>
        <row r="199">
          <cell r="A199" t="str">
            <v>06023</v>
          </cell>
          <cell r="B199" t="str">
            <v>06</v>
          </cell>
          <cell r="C199" t="str">
            <v>023</v>
          </cell>
          <cell r="D199" t="str">
            <v>Humboldt</v>
          </cell>
          <cell r="E199" t="str">
            <v>County</v>
          </cell>
          <cell r="F199" t="str">
            <v>CA</v>
          </cell>
          <cell r="G199">
            <v>134623</v>
          </cell>
          <cell r="H199">
            <v>0.29758659367270079</v>
          </cell>
          <cell r="I199">
            <v>1</v>
          </cell>
          <cell r="J199">
            <v>182.02359769811477</v>
          </cell>
          <cell r="K199" t="str">
            <v>TONS</v>
          </cell>
        </row>
        <row r="200">
          <cell r="A200" t="str">
            <v>06025</v>
          </cell>
          <cell r="B200" t="str">
            <v>06</v>
          </cell>
          <cell r="C200" t="str">
            <v>025</v>
          </cell>
          <cell r="D200" t="str">
            <v>Imperial</v>
          </cell>
          <cell r="E200" t="str">
            <v>County</v>
          </cell>
          <cell r="F200" t="str">
            <v>CA</v>
          </cell>
          <cell r="G200">
            <v>174528</v>
          </cell>
          <cell r="H200">
            <v>0.17417835533553355</v>
          </cell>
          <cell r="I200">
            <v>0</v>
          </cell>
          <cell r="J200">
            <v>0</v>
          </cell>
          <cell r="K200" t="str">
            <v>TONS</v>
          </cell>
        </row>
        <row r="201">
          <cell r="A201" t="str">
            <v>06027</v>
          </cell>
          <cell r="B201" t="str">
            <v>06</v>
          </cell>
          <cell r="C201" t="str">
            <v>027</v>
          </cell>
          <cell r="D201" t="str">
            <v>Inyo</v>
          </cell>
          <cell r="E201" t="str">
            <v>County</v>
          </cell>
          <cell r="F201" t="str">
            <v>CA</v>
          </cell>
          <cell r="G201">
            <v>18546</v>
          </cell>
          <cell r="H201">
            <v>0.46430497142240912</v>
          </cell>
          <cell r="I201">
            <v>0</v>
          </cell>
          <cell r="J201">
            <v>0</v>
          </cell>
          <cell r="K201" t="str">
            <v>TONS</v>
          </cell>
        </row>
        <row r="202">
          <cell r="A202" t="str">
            <v>06029</v>
          </cell>
          <cell r="B202" t="str">
            <v>06</v>
          </cell>
          <cell r="C202" t="str">
            <v>029</v>
          </cell>
          <cell r="D202" t="str">
            <v>Kern</v>
          </cell>
          <cell r="E202" t="str">
            <v>County</v>
          </cell>
          <cell r="F202" t="str">
            <v>CA</v>
          </cell>
          <cell r="G202">
            <v>839631</v>
          </cell>
          <cell r="H202">
            <v>0.10206030982657859</v>
          </cell>
          <cell r="I202">
            <v>0.5</v>
          </cell>
          <cell r="J202">
            <v>0</v>
          </cell>
          <cell r="K202" t="str">
            <v>TONS</v>
          </cell>
        </row>
        <row r="203">
          <cell r="A203" t="str">
            <v>06031</v>
          </cell>
          <cell r="B203" t="str">
            <v>06</v>
          </cell>
          <cell r="C203" t="str">
            <v>031</v>
          </cell>
          <cell r="D203" t="str">
            <v>Kings</v>
          </cell>
          <cell r="E203" t="str">
            <v>County</v>
          </cell>
          <cell r="F203" t="str">
            <v>CA</v>
          </cell>
          <cell r="G203">
            <v>152982</v>
          </cell>
          <cell r="H203">
            <v>0.1085160345661581</v>
          </cell>
          <cell r="I203">
            <v>1</v>
          </cell>
          <cell r="J203">
            <v>0</v>
          </cell>
          <cell r="K203" t="str">
            <v>TONS</v>
          </cell>
        </row>
        <row r="204">
          <cell r="A204" t="str">
            <v>06033</v>
          </cell>
          <cell r="B204" t="str">
            <v>06</v>
          </cell>
          <cell r="C204" t="str">
            <v>033</v>
          </cell>
          <cell r="D204" t="str">
            <v>Lake</v>
          </cell>
          <cell r="E204" t="str">
            <v>County</v>
          </cell>
          <cell r="F204" t="str">
            <v>CA</v>
          </cell>
          <cell r="G204">
            <v>64665</v>
          </cell>
          <cell r="H204">
            <v>0.33106007886801209</v>
          </cell>
          <cell r="I204">
            <v>1</v>
          </cell>
          <cell r="J204">
            <v>97.268263679328072</v>
          </cell>
          <cell r="K204" t="str">
            <v>TONS</v>
          </cell>
        </row>
        <row r="205">
          <cell r="A205" t="str">
            <v>06035</v>
          </cell>
          <cell r="B205" t="str">
            <v>06</v>
          </cell>
          <cell r="C205" t="str">
            <v>035</v>
          </cell>
          <cell r="D205" t="str">
            <v>Lassen</v>
          </cell>
          <cell r="E205" t="str">
            <v>County</v>
          </cell>
          <cell r="F205" t="str">
            <v>CA</v>
          </cell>
          <cell r="G205">
            <v>34895</v>
          </cell>
          <cell r="H205">
            <v>0.70525863304198311</v>
          </cell>
          <cell r="I205">
            <v>0.5</v>
          </cell>
          <cell r="J205">
            <v>55.908351297371638</v>
          </cell>
          <cell r="K205" t="str">
            <v>TONS</v>
          </cell>
        </row>
        <row r="206">
          <cell r="A206" t="str">
            <v>06037</v>
          </cell>
          <cell r="B206" t="str">
            <v>06</v>
          </cell>
          <cell r="C206" t="str">
            <v>037</v>
          </cell>
          <cell r="D206" t="str">
            <v>Los Angeles</v>
          </cell>
          <cell r="E206" t="str">
            <v>County</v>
          </cell>
          <cell r="F206" t="str">
            <v>CA</v>
          </cell>
          <cell r="G206">
            <v>9818605</v>
          </cell>
          <cell r="H206">
            <v>6.0521835841242213E-3</v>
          </cell>
          <cell r="I206">
            <v>0.5</v>
          </cell>
          <cell r="J206">
            <v>0</v>
          </cell>
          <cell r="K206" t="str">
            <v>TONS</v>
          </cell>
        </row>
        <row r="207">
          <cell r="A207" t="str">
            <v>06039</v>
          </cell>
          <cell r="B207" t="str">
            <v>06</v>
          </cell>
          <cell r="C207" t="str">
            <v>039</v>
          </cell>
          <cell r="D207" t="str">
            <v>Madera</v>
          </cell>
          <cell r="E207" t="str">
            <v>County</v>
          </cell>
          <cell r="F207" t="str">
            <v>CA</v>
          </cell>
          <cell r="G207">
            <v>150865</v>
          </cell>
          <cell r="H207">
            <v>0.32924800318165248</v>
          </cell>
          <cell r="I207">
            <v>1</v>
          </cell>
          <cell r="J207">
            <v>225.68708863413602</v>
          </cell>
          <cell r="K207" t="str">
            <v>TONS</v>
          </cell>
        </row>
        <row r="208">
          <cell r="A208" t="str">
            <v>06041</v>
          </cell>
          <cell r="B208" t="str">
            <v>06</v>
          </cell>
          <cell r="C208" t="str">
            <v>041</v>
          </cell>
          <cell r="D208" t="str">
            <v>Marin</v>
          </cell>
          <cell r="E208" t="str">
            <v>County</v>
          </cell>
          <cell r="F208" t="str">
            <v>CA</v>
          </cell>
          <cell r="G208">
            <v>252409</v>
          </cell>
          <cell r="H208">
            <v>6.5199735350165808E-2</v>
          </cell>
          <cell r="I208">
            <v>0.5</v>
          </cell>
          <cell r="J208">
            <v>0</v>
          </cell>
          <cell r="K208" t="str">
            <v>TONS</v>
          </cell>
        </row>
        <row r="209">
          <cell r="A209" t="str">
            <v>06043</v>
          </cell>
          <cell r="B209" t="str">
            <v>06</v>
          </cell>
          <cell r="C209" t="str">
            <v>043</v>
          </cell>
          <cell r="D209" t="str">
            <v>Mariposa</v>
          </cell>
          <cell r="E209" t="str">
            <v>County</v>
          </cell>
          <cell r="F209" t="str">
            <v>CA</v>
          </cell>
          <cell r="G209">
            <v>18251</v>
          </cell>
          <cell r="H209">
            <v>1</v>
          </cell>
          <cell r="I209">
            <v>1</v>
          </cell>
          <cell r="J209">
            <v>82.924284398889043</v>
          </cell>
          <cell r="K209" t="str">
            <v>TONS</v>
          </cell>
        </row>
        <row r="210">
          <cell r="A210" t="str">
            <v>06045</v>
          </cell>
          <cell r="B210" t="str">
            <v>06</v>
          </cell>
          <cell r="C210" t="str">
            <v>045</v>
          </cell>
          <cell r="D210" t="str">
            <v>Mendocino</v>
          </cell>
          <cell r="E210" t="str">
            <v>County</v>
          </cell>
          <cell r="F210" t="str">
            <v>CA</v>
          </cell>
          <cell r="G210">
            <v>87841</v>
          </cell>
          <cell r="H210">
            <v>0.45230587083480378</v>
          </cell>
          <cell r="I210">
            <v>1</v>
          </cell>
          <cell r="J210">
            <v>180.51968349417896</v>
          </cell>
          <cell r="K210" t="str">
            <v>TONS</v>
          </cell>
        </row>
        <row r="211">
          <cell r="A211" t="str">
            <v>06047</v>
          </cell>
          <cell r="B211" t="str">
            <v>06</v>
          </cell>
          <cell r="C211" t="str">
            <v>047</v>
          </cell>
          <cell r="D211" t="str">
            <v>Merced</v>
          </cell>
          <cell r="E211" t="str">
            <v>County</v>
          </cell>
          <cell r="F211" t="str">
            <v>CA</v>
          </cell>
          <cell r="G211">
            <v>255793</v>
          </cell>
          <cell r="H211">
            <v>0.14273260018843362</v>
          </cell>
          <cell r="I211">
            <v>0.5</v>
          </cell>
          <cell r="J211">
            <v>0</v>
          </cell>
          <cell r="K211" t="str">
            <v>TONS</v>
          </cell>
        </row>
        <row r="212">
          <cell r="A212" t="str">
            <v>06049</v>
          </cell>
          <cell r="B212" t="str">
            <v>06</v>
          </cell>
          <cell r="C212" t="str">
            <v>049</v>
          </cell>
          <cell r="D212" t="str">
            <v>Modoc</v>
          </cell>
          <cell r="E212" t="str">
            <v>County</v>
          </cell>
          <cell r="F212" t="str">
            <v>CA</v>
          </cell>
          <cell r="G212">
            <v>9686</v>
          </cell>
          <cell r="H212">
            <v>0.69956638447243447</v>
          </cell>
          <cell r="I212">
            <v>1</v>
          </cell>
          <cell r="J212">
            <v>30.787077479966694</v>
          </cell>
          <cell r="K212" t="str">
            <v>TONS</v>
          </cell>
        </row>
        <row r="213">
          <cell r="A213" t="str">
            <v>06051</v>
          </cell>
          <cell r="B213" t="str">
            <v>06</v>
          </cell>
          <cell r="C213" t="str">
            <v>051</v>
          </cell>
          <cell r="D213" t="str">
            <v>Mono</v>
          </cell>
          <cell r="E213" t="str">
            <v>County</v>
          </cell>
          <cell r="F213" t="str">
            <v>CA</v>
          </cell>
          <cell r="G213">
            <v>14202</v>
          </cell>
          <cell r="H213">
            <v>0.45831573017884802</v>
          </cell>
          <cell r="I213">
            <v>0.5</v>
          </cell>
          <cell r="J213">
            <v>14.786975156220722</v>
          </cell>
          <cell r="K213" t="str">
            <v>TONS</v>
          </cell>
        </row>
        <row r="214">
          <cell r="A214" t="str">
            <v>06053</v>
          </cell>
          <cell r="B214" t="str">
            <v>06</v>
          </cell>
          <cell r="C214" t="str">
            <v>053</v>
          </cell>
          <cell r="D214" t="str">
            <v>Monterey</v>
          </cell>
          <cell r="E214" t="str">
            <v>County</v>
          </cell>
          <cell r="F214" t="str">
            <v>CA</v>
          </cell>
          <cell r="G214">
            <v>415057</v>
          </cell>
          <cell r="H214">
            <v>9.816001175742127E-2</v>
          </cell>
          <cell r="I214">
            <v>0.5</v>
          </cell>
          <cell r="J214">
            <v>0</v>
          </cell>
          <cell r="K214" t="str">
            <v>TONS</v>
          </cell>
        </row>
        <row r="215">
          <cell r="A215" t="str">
            <v>06055</v>
          </cell>
          <cell r="B215" t="str">
            <v>06</v>
          </cell>
          <cell r="C215" t="str">
            <v>055</v>
          </cell>
          <cell r="D215" t="str">
            <v>Napa</v>
          </cell>
          <cell r="E215" t="str">
            <v>County</v>
          </cell>
          <cell r="F215" t="str">
            <v>CA</v>
          </cell>
          <cell r="G215">
            <v>136484</v>
          </cell>
          <cell r="H215">
            <v>0.13400838193487882</v>
          </cell>
          <cell r="I215">
            <v>1</v>
          </cell>
          <cell r="J215">
            <v>0</v>
          </cell>
          <cell r="K215" t="str">
            <v>TONS</v>
          </cell>
        </row>
        <row r="216">
          <cell r="A216" t="str">
            <v>06057</v>
          </cell>
          <cell r="B216" t="str">
            <v>06</v>
          </cell>
          <cell r="C216" t="str">
            <v>057</v>
          </cell>
          <cell r="D216" t="str">
            <v>Nevada</v>
          </cell>
          <cell r="E216" t="str">
            <v>County</v>
          </cell>
          <cell r="F216" t="str">
            <v>CA</v>
          </cell>
          <cell r="G216">
            <v>98764</v>
          </cell>
          <cell r="H216">
            <v>0.42134785954396337</v>
          </cell>
          <cell r="I216">
            <v>1</v>
          </cell>
          <cell r="J216">
            <v>189.07518333107058</v>
          </cell>
          <cell r="K216" t="str">
            <v>TONS</v>
          </cell>
        </row>
        <row r="217">
          <cell r="A217" t="str">
            <v>06059</v>
          </cell>
          <cell r="B217" t="str">
            <v>06</v>
          </cell>
          <cell r="C217" t="str">
            <v>059</v>
          </cell>
          <cell r="D217" t="str">
            <v>Orange</v>
          </cell>
          <cell r="E217" t="str">
            <v>County</v>
          </cell>
          <cell r="F217" t="str">
            <v>CA</v>
          </cell>
          <cell r="G217">
            <v>3010232</v>
          </cell>
          <cell r="H217">
            <v>1.4334443325298516E-3</v>
          </cell>
          <cell r="I217">
            <v>0.5</v>
          </cell>
          <cell r="J217">
            <v>0</v>
          </cell>
          <cell r="K217" t="str">
            <v>TONS</v>
          </cell>
        </row>
        <row r="218">
          <cell r="A218" t="str">
            <v>06061</v>
          </cell>
          <cell r="B218" t="str">
            <v>06</v>
          </cell>
          <cell r="C218" t="str">
            <v>061</v>
          </cell>
          <cell r="D218" t="str">
            <v>Placer</v>
          </cell>
          <cell r="E218" t="str">
            <v>County</v>
          </cell>
          <cell r="F218" t="str">
            <v>CA</v>
          </cell>
          <cell r="G218">
            <v>348432</v>
          </cell>
          <cell r="H218">
            <v>0.13787195205951233</v>
          </cell>
          <cell r="I218">
            <v>1</v>
          </cell>
          <cell r="J218">
            <v>0</v>
          </cell>
          <cell r="K218" t="str">
            <v>TONS</v>
          </cell>
        </row>
        <row r="219">
          <cell r="A219" t="str">
            <v>06063</v>
          </cell>
          <cell r="B219" t="str">
            <v>06</v>
          </cell>
          <cell r="C219" t="str">
            <v>063</v>
          </cell>
          <cell r="D219" t="str">
            <v>Plumas</v>
          </cell>
          <cell r="E219" t="str">
            <v>County</v>
          </cell>
          <cell r="F219" t="str">
            <v>CA</v>
          </cell>
          <cell r="G219">
            <v>20007</v>
          </cell>
          <cell r="H219">
            <v>0.74024091567951222</v>
          </cell>
          <cell r="I219">
            <v>1</v>
          </cell>
          <cell r="J219">
            <v>67.289937644378227</v>
          </cell>
          <cell r="K219" t="str">
            <v>TONS</v>
          </cell>
        </row>
        <row r="220">
          <cell r="A220" t="str">
            <v>06065</v>
          </cell>
          <cell r="B220" t="str">
            <v>06</v>
          </cell>
          <cell r="C220" t="str">
            <v>065</v>
          </cell>
          <cell r="D220" t="str">
            <v>Riverside</v>
          </cell>
          <cell r="E220" t="str">
            <v>County</v>
          </cell>
          <cell r="F220" t="str">
            <v>CA</v>
          </cell>
          <cell r="G220">
            <v>2189641</v>
          </cell>
          <cell r="H220">
            <v>4.6223102325906394E-2</v>
          </cell>
          <cell r="I220">
            <v>0.5</v>
          </cell>
          <cell r="J220">
            <v>0</v>
          </cell>
          <cell r="K220" t="str">
            <v>TONS</v>
          </cell>
        </row>
        <row r="221">
          <cell r="A221" t="str">
            <v>06067</v>
          </cell>
          <cell r="B221" t="str">
            <v>06</v>
          </cell>
          <cell r="C221" t="str">
            <v>067</v>
          </cell>
          <cell r="D221" t="str">
            <v>Sacramento</v>
          </cell>
          <cell r="E221" t="str">
            <v>County</v>
          </cell>
          <cell r="F221" t="str">
            <v>CA</v>
          </cell>
          <cell r="G221">
            <v>1418788</v>
          </cell>
          <cell r="H221">
            <v>2.0621121689780291E-2</v>
          </cell>
          <cell r="I221">
            <v>0.5</v>
          </cell>
          <cell r="J221">
            <v>0</v>
          </cell>
          <cell r="K221" t="str">
            <v>TONS</v>
          </cell>
        </row>
        <row r="222">
          <cell r="A222" t="str">
            <v>06069</v>
          </cell>
          <cell r="B222" t="str">
            <v>06</v>
          </cell>
          <cell r="C222" t="str">
            <v>069</v>
          </cell>
          <cell r="D222" t="str">
            <v>San Benito</v>
          </cell>
          <cell r="E222" t="str">
            <v>County</v>
          </cell>
          <cell r="F222" t="str">
            <v>CA</v>
          </cell>
          <cell r="G222">
            <v>55269</v>
          </cell>
          <cell r="H222">
            <v>0.24004414771390833</v>
          </cell>
          <cell r="I222">
            <v>0.5</v>
          </cell>
          <cell r="J222">
            <v>30.139621969208836</v>
          </cell>
          <cell r="K222" t="str">
            <v>TONS</v>
          </cell>
        </row>
        <row r="223">
          <cell r="A223" t="str">
            <v>06071</v>
          </cell>
          <cell r="B223" t="str">
            <v>06</v>
          </cell>
          <cell r="C223" t="str">
            <v>071</v>
          </cell>
          <cell r="D223" t="str">
            <v>San Bernardino</v>
          </cell>
          <cell r="E223" t="str">
            <v>County</v>
          </cell>
          <cell r="F223" t="str">
            <v>CA</v>
          </cell>
          <cell r="G223">
            <v>2035210</v>
          </cell>
          <cell r="H223">
            <v>4.7344991425946219E-2</v>
          </cell>
          <cell r="I223">
            <v>0</v>
          </cell>
          <cell r="J223">
            <v>0</v>
          </cell>
          <cell r="K223" t="str">
            <v>TONS</v>
          </cell>
        </row>
        <row r="224">
          <cell r="A224" t="str">
            <v>06073</v>
          </cell>
          <cell r="B224" t="str">
            <v>06</v>
          </cell>
          <cell r="C224" t="str">
            <v>073</v>
          </cell>
          <cell r="D224" t="str">
            <v>San Diego</v>
          </cell>
          <cell r="E224" t="str">
            <v>County</v>
          </cell>
          <cell r="F224" t="str">
            <v>CA</v>
          </cell>
          <cell r="G224">
            <v>3095313</v>
          </cell>
          <cell r="H224">
            <v>3.2970494421727302E-2</v>
          </cell>
          <cell r="I224">
            <v>0.5</v>
          </cell>
          <cell r="J224">
            <v>0</v>
          </cell>
          <cell r="K224" t="str">
            <v>TONS</v>
          </cell>
        </row>
        <row r="225">
          <cell r="A225" t="str">
            <v>06075</v>
          </cell>
          <cell r="B225" t="str">
            <v>06</v>
          </cell>
          <cell r="C225" t="str">
            <v>075</v>
          </cell>
          <cell r="D225" t="str">
            <v>San Francisco</v>
          </cell>
          <cell r="E225" t="str">
            <v>County</v>
          </cell>
          <cell r="F225" t="str">
            <v>CA</v>
          </cell>
          <cell r="G225">
            <v>805235</v>
          </cell>
          <cell r="H225">
            <v>0</v>
          </cell>
          <cell r="I225">
            <v>0</v>
          </cell>
          <cell r="J225">
            <v>0</v>
          </cell>
          <cell r="K225" t="str">
            <v>TONS</v>
          </cell>
        </row>
        <row r="226">
          <cell r="A226" t="str">
            <v>06077</v>
          </cell>
          <cell r="B226" t="str">
            <v>06</v>
          </cell>
          <cell r="C226" t="str">
            <v>077</v>
          </cell>
          <cell r="D226" t="str">
            <v>San Joaquin</v>
          </cell>
          <cell r="E226" t="str">
            <v>County</v>
          </cell>
          <cell r="F226" t="str">
            <v>CA</v>
          </cell>
          <cell r="G226">
            <v>685306</v>
          </cell>
          <cell r="H226">
            <v>8.4728573804986385E-2</v>
          </cell>
          <cell r="I226">
            <v>1</v>
          </cell>
          <cell r="J226">
            <v>0</v>
          </cell>
          <cell r="K226" t="str">
            <v>TONS</v>
          </cell>
        </row>
        <row r="227">
          <cell r="A227" t="str">
            <v>06079</v>
          </cell>
          <cell r="B227" t="str">
            <v>06</v>
          </cell>
          <cell r="C227" t="str">
            <v>079</v>
          </cell>
          <cell r="D227" t="str">
            <v>San Luis Obispo</v>
          </cell>
          <cell r="E227" t="str">
            <v>County</v>
          </cell>
          <cell r="F227" t="str">
            <v>CA</v>
          </cell>
          <cell r="G227">
            <v>269637</v>
          </cell>
          <cell r="H227">
            <v>0.16596386994366499</v>
          </cell>
          <cell r="I227">
            <v>0.5</v>
          </cell>
          <cell r="J227">
            <v>0</v>
          </cell>
          <cell r="K227" t="str">
            <v>TONS</v>
          </cell>
        </row>
        <row r="228">
          <cell r="A228" t="str">
            <v>06081</v>
          </cell>
          <cell r="B228" t="str">
            <v>06</v>
          </cell>
          <cell r="C228" t="str">
            <v>081</v>
          </cell>
          <cell r="D228" t="str">
            <v>San Mateo</v>
          </cell>
          <cell r="E228" t="str">
            <v>County</v>
          </cell>
          <cell r="F228" t="str">
            <v>CA</v>
          </cell>
          <cell r="G228">
            <v>718451</v>
          </cell>
          <cell r="H228">
            <v>1.8910127482597978E-2</v>
          </cell>
          <cell r="I228">
            <v>0.5</v>
          </cell>
          <cell r="J228">
            <v>0</v>
          </cell>
          <cell r="K228" t="str">
            <v>TONS</v>
          </cell>
        </row>
        <row r="229">
          <cell r="A229" t="str">
            <v>06083</v>
          </cell>
          <cell r="B229" t="str">
            <v>06</v>
          </cell>
          <cell r="C229" t="str">
            <v>083</v>
          </cell>
          <cell r="D229" t="str">
            <v>Santa Barbara</v>
          </cell>
          <cell r="E229" t="str">
            <v>County</v>
          </cell>
          <cell r="F229" t="str">
            <v>CA</v>
          </cell>
          <cell r="G229">
            <v>423895</v>
          </cell>
          <cell r="H229">
            <v>5.0175161301737457E-2</v>
          </cell>
          <cell r="I229">
            <v>0.5</v>
          </cell>
          <cell r="J229">
            <v>0</v>
          </cell>
          <cell r="K229" t="str">
            <v>TONS</v>
          </cell>
        </row>
        <row r="230">
          <cell r="A230" t="str">
            <v>06085</v>
          </cell>
          <cell r="B230" t="str">
            <v>06</v>
          </cell>
          <cell r="C230" t="str">
            <v>085</v>
          </cell>
          <cell r="D230" t="str">
            <v>Santa Clara</v>
          </cell>
          <cell r="E230" t="str">
            <v>County</v>
          </cell>
          <cell r="F230" t="str">
            <v>CA</v>
          </cell>
          <cell r="G230">
            <v>1781642</v>
          </cell>
          <cell r="H230">
            <v>1.0836632724194871E-2</v>
          </cell>
          <cell r="I230">
            <v>1</v>
          </cell>
          <cell r="J230">
            <v>0</v>
          </cell>
          <cell r="K230" t="str">
            <v>TONS</v>
          </cell>
        </row>
        <row r="231">
          <cell r="A231" t="str">
            <v>06087</v>
          </cell>
          <cell r="B231" t="str">
            <v>06</v>
          </cell>
          <cell r="C231" t="str">
            <v>087</v>
          </cell>
          <cell r="D231" t="str">
            <v>Santa Cruz</v>
          </cell>
          <cell r="E231" t="str">
            <v>County</v>
          </cell>
          <cell r="F231" t="str">
            <v>CA</v>
          </cell>
          <cell r="G231">
            <v>262382</v>
          </cell>
          <cell r="H231">
            <v>0.12039316721421439</v>
          </cell>
          <cell r="I231">
            <v>1</v>
          </cell>
          <cell r="J231">
            <v>0</v>
          </cell>
          <cell r="K231" t="str">
            <v>TONS</v>
          </cell>
        </row>
        <row r="232">
          <cell r="A232" t="str">
            <v>06089</v>
          </cell>
          <cell r="B232" t="str">
            <v>06</v>
          </cell>
          <cell r="C232" t="str">
            <v>089</v>
          </cell>
          <cell r="D232" t="str">
            <v>Shasta</v>
          </cell>
          <cell r="E232" t="str">
            <v>County</v>
          </cell>
          <cell r="F232" t="str">
            <v>CA</v>
          </cell>
          <cell r="G232">
            <v>177223</v>
          </cell>
          <cell r="H232">
            <v>0.29286266455256937</v>
          </cell>
          <cell r="I232">
            <v>1</v>
          </cell>
          <cell r="J232">
            <v>235.81919943406604</v>
          </cell>
          <cell r="K232" t="str">
            <v>TONS</v>
          </cell>
        </row>
        <row r="233">
          <cell r="A233" t="str">
            <v>06091</v>
          </cell>
          <cell r="B233" t="str">
            <v>06</v>
          </cell>
          <cell r="C233" t="str">
            <v>091</v>
          </cell>
          <cell r="D233" t="str">
            <v>Sierra</v>
          </cell>
          <cell r="E233" t="str">
            <v>County</v>
          </cell>
          <cell r="F233" t="str">
            <v>CA</v>
          </cell>
          <cell r="G233">
            <v>3240</v>
          </cell>
          <cell r="H233">
            <v>0.99722222222222223</v>
          </cell>
          <cell r="I233">
            <v>1</v>
          </cell>
          <cell r="J233">
            <v>14.680201791288722</v>
          </cell>
          <cell r="K233" t="str">
            <v>TONS</v>
          </cell>
        </row>
        <row r="234">
          <cell r="A234" t="str">
            <v>06093</v>
          </cell>
          <cell r="B234" t="str">
            <v>06</v>
          </cell>
          <cell r="C234" t="str">
            <v>093</v>
          </cell>
          <cell r="D234" t="str">
            <v>Siskiyou</v>
          </cell>
          <cell r="E234" t="str">
            <v>County</v>
          </cell>
          <cell r="F234" t="str">
            <v>CA</v>
          </cell>
          <cell r="G234">
            <v>44900</v>
          </cell>
          <cell r="H234">
            <v>0.65826280623608013</v>
          </cell>
          <cell r="I234">
            <v>1</v>
          </cell>
          <cell r="J234">
            <v>134.28908825234586</v>
          </cell>
          <cell r="K234" t="str">
            <v>TONS</v>
          </cell>
        </row>
        <row r="235">
          <cell r="A235" t="str">
            <v>06095</v>
          </cell>
          <cell r="B235" t="str">
            <v>06</v>
          </cell>
          <cell r="C235" t="str">
            <v>095</v>
          </cell>
          <cell r="D235" t="str">
            <v>Solano</v>
          </cell>
          <cell r="E235" t="str">
            <v>County</v>
          </cell>
          <cell r="F235" t="str">
            <v>CA</v>
          </cell>
          <cell r="G235">
            <v>413344</v>
          </cell>
          <cell r="H235">
            <v>3.7184524270341412E-2</v>
          </cell>
          <cell r="I235">
            <v>0.5</v>
          </cell>
          <cell r="J235">
            <v>0</v>
          </cell>
          <cell r="K235" t="str">
            <v>TONS</v>
          </cell>
        </row>
        <row r="236">
          <cell r="A236" t="str">
            <v>06097</v>
          </cell>
          <cell r="B236" t="str">
            <v>06</v>
          </cell>
          <cell r="C236" t="str">
            <v>097</v>
          </cell>
          <cell r="D236" t="str">
            <v>Sonoma</v>
          </cell>
          <cell r="E236" t="str">
            <v>County</v>
          </cell>
          <cell r="F236" t="str">
            <v>CA</v>
          </cell>
          <cell r="G236">
            <v>483878</v>
          </cell>
          <cell r="H236">
            <v>0.12353527128739063</v>
          </cell>
          <cell r="I236">
            <v>1</v>
          </cell>
          <cell r="J236">
            <v>0</v>
          </cell>
          <cell r="K236" t="str">
            <v>TONS</v>
          </cell>
        </row>
        <row r="237">
          <cell r="A237" t="str">
            <v>06099</v>
          </cell>
          <cell r="B237" t="str">
            <v>06</v>
          </cell>
          <cell r="C237" t="str">
            <v>099</v>
          </cell>
          <cell r="D237" t="str">
            <v>Stanislaus</v>
          </cell>
          <cell r="E237" t="str">
            <v>County</v>
          </cell>
          <cell r="F237" t="str">
            <v>CA</v>
          </cell>
          <cell r="G237">
            <v>514453</v>
          </cell>
          <cell r="H237">
            <v>7.9807096080691531E-2</v>
          </cell>
          <cell r="I237">
            <v>0.5</v>
          </cell>
          <cell r="J237">
            <v>0</v>
          </cell>
          <cell r="K237" t="str">
            <v>TONS</v>
          </cell>
        </row>
        <row r="238">
          <cell r="A238" t="str">
            <v>06101</v>
          </cell>
          <cell r="B238" t="str">
            <v>06</v>
          </cell>
          <cell r="C238" t="str">
            <v>101</v>
          </cell>
          <cell r="D238" t="str">
            <v>Sutter</v>
          </cell>
          <cell r="E238" t="str">
            <v>County</v>
          </cell>
          <cell r="F238" t="str">
            <v>CA</v>
          </cell>
          <cell r="G238">
            <v>94737</v>
          </cell>
          <cell r="H238">
            <v>0.14797808670318882</v>
          </cell>
          <cell r="I238">
            <v>0.5</v>
          </cell>
          <cell r="J238">
            <v>0</v>
          </cell>
          <cell r="K238" t="str">
            <v>TONS</v>
          </cell>
        </row>
        <row r="239">
          <cell r="A239" t="str">
            <v>06103</v>
          </cell>
          <cell r="B239" t="str">
            <v>06</v>
          </cell>
          <cell r="C239" t="str">
            <v>103</v>
          </cell>
          <cell r="D239" t="str">
            <v>Tehama</v>
          </cell>
          <cell r="E239" t="str">
            <v>County</v>
          </cell>
          <cell r="F239" t="str">
            <v>CA</v>
          </cell>
          <cell r="G239">
            <v>63463</v>
          </cell>
          <cell r="H239">
            <v>0.51488268755022615</v>
          </cell>
          <cell r="I239">
            <v>1</v>
          </cell>
          <cell r="J239">
            <v>148.4649562773601</v>
          </cell>
          <cell r="K239" t="str">
            <v>TONS</v>
          </cell>
        </row>
        <row r="240">
          <cell r="A240" t="str">
            <v>06105</v>
          </cell>
          <cell r="B240" t="str">
            <v>06</v>
          </cell>
          <cell r="C240" t="str">
            <v>105</v>
          </cell>
          <cell r="D240" t="str">
            <v>Trinity</v>
          </cell>
          <cell r="E240" t="str">
            <v>County</v>
          </cell>
          <cell r="F240" t="str">
            <v>CA</v>
          </cell>
          <cell r="G240">
            <v>13786</v>
          </cell>
          <cell r="H240">
            <v>1</v>
          </cell>
          <cell r="I240">
            <v>1</v>
          </cell>
          <cell r="J240">
            <v>62.637345061809448</v>
          </cell>
          <cell r="K240" t="str">
            <v>TONS</v>
          </cell>
        </row>
        <row r="241">
          <cell r="A241" t="str">
            <v>06107</v>
          </cell>
          <cell r="B241" t="str">
            <v>06</v>
          </cell>
          <cell r="C241" t="str">
            <v>107</v>
          </cell>
          <cell r="D241" t="str">
            <v>Tulare</v>
          </cell>
          <cell r="E241" t="str">
            <v>County</v>
          </cell>
          <cell r="F241" t="str">
            <v>CA</v>
          </cell>
          <cell r="G241">
            <v>442179</v>
          </cell>
          <cell r="H241">
            <v>0.15479930073567491</v>
          </cell>
          <cell r="I241">
            <v>1</v>
          </cell>
          <cell r="J241">
            <v>0</v>
          </cell>
          <cell r="K241" t="str">
            <v>TONS</v>
          </cell>
        </row>
        <row r="242">
          <cell r="A242" t="str">
            <v>06109</v>
          </cell>
          <cell r="B242" t="str">
            <v>06</v>
          </cell>
          <cell r="C242" t="str">
            <v>109</v>
          </cell>
          <cell r="D242" t="str">
            <v>Tuolumne</v>
          </cell>
          <cell r="E242" t="str">
            <v>County</v>
          </cell>
          <cell r="F242" t="str">
            <v>CA</v>
          </cell>
          <cell r="G242">
            <v>55365</v>
          </cell>
          <cell r="H242">
            <v>0.48965953219543035</v>
          </cell>
          <cell r="I242">
            <v>1</v>
          </cell>
          <cell r="J242">
            <v>123.17557120453029</v>
          </cell>
          <cell r="K242" t="str">
            <v>TONS</v>
          </cell>
        </row>
        <row r="243">
          <cell r="A243" t="str">
            <v>06111</v>
          </cell>
          <cell r="B243" t="str">
            <v>06</v>
          </cell>
          <cell r="C243" t="str">
            <v>111</v>
          </cell>
          <cell r="D243" t="str">
            <v>Ventura</v>
          </cell>
          <cell r="E243" t="str">
            <v>County</v>
          </cell>
          <cell r="F243" t="str">
            <v>CA</v>
          </cell>
          <cell r="G243">
            <v>823318</v>
          </cell>
          <cell r="H243">
            <v>3.1245521171649349E-2</v>
          </cell>
          <cell r="I243">
            <v>1</v>
          </cell>
          <cell r="J243">
            <v>0</v>
          </cell>
          <cell r="K243" t="str">
            <v>TONS</v>
          </cell>
        </row>
        <row r="244">
          <cell r="A244" t="str">
            <v>06113</v>
          </cell>
          <cell r="B244" t="str">
            <v>06</v>
          </cell>
          <cell r="C244" t="str">
            <v>113</v>
          </cell>
          <cell r="D244" t="str">
            <v>Yolo</v>
          </cell>
          <cell r="E244" t="str">
            <v>County</v>
          </cell>
          <cell r="F244" t="str">
            <v>CA</v>
          </cell>
          <cell r="G244">
            <v>200849</v>
          </cell>
          <cell r="H244">
            <v>6.9295839162754114E-2</v>
          </cell>
          <cell r="I244">
            <v>1</v>
          </cell>
          <cell r="J244">
            <v>0</v>
          </cell>
          <cell r="K244" t="str">
            <v>TONS</v>
          </cell>
        </row>
        <row r="245">
          <cell r="A245" t="str">
            <v>06115</v>
          </cell>
          <cell r="B245" t="str">
            <v>06</v>
          </cell>
          <cell r="C245" t="str">
            <v>115</v>
          </cell>
          <cell r="D245" t="str">
            <v>Yuba</v>
          </cell>
          <cell r="E245" t="str">
            <v>County</v>
          </cell>
          <cell r="F245" t="str">
            <v>CA</v>
          </cell>
          <cell r="G245">
            <v>72155</v>
          </cell>
          <cell r="H245">
            <v>0.26222714988566281</v>
          </cell>
          <cell r="I245">
            <v>1</v>
          </cell>
          <cell r="J245">
            <v>85.968461186311956</v>
          </cell>
          <cell r="K245" t="str">
            <v>TONS</v>
          </cell>
        </row>
        <row r="246">
          <cell r="A246" t="str">
            <v>08001</v>
          </cell>
          <cell r="B246" t="str">
            <v>08</v>
          </cell>
          <cell r="C246" t="str">
            <v>001</v>
          </cell>
          <cell r="D246" t="str">
            <v>Adams</v>
          </cell>
          <cell r="E246" t="str">
            <v>County</v>
          </cell>
          <cell r="F246" t="str">
            <v>CO</v>
          </cell>
          <cell r="G246">
            <v>441603</v>
          </cell>
          <cell r="H246">
            <v>3.6204464190687111E-2</v>
          </cell>
          <cell r="I246">
            <v>0.5</v>
          </cell>
          <cell r="J246">
            <v>0</v>
          </cell>
          <cell r="K246" t="str">
            <v>TONS</v>
          </cell>
        </row>
        <row r="247">
          <cell r="A247" t="str">
            <v>08003</v>
          </cell>
          <cell r="B247" t="str">
            <v>08</v>
          </cell>
          <cell r="C247" t="str">
            <v>003</v>
          </cell>
          <cell r="D247" t="str">
            <v>Alamosa</v>
          </cell>
          <cell r="E247" t="str">
            <v>County</v>
          </cell>
          <cell r="F247" t="str">
            <v>CO</v>
          </cell>
          <cell r="G247">
            <v>15445</v>
          </cell>
          <cell r="H247">
            <v>0.36866299773389444</v>
          </cell>
          <cell r="I247">
            <v>1</v>
          </cell>
          <cell r="J247">
            <v>0</v>
          </cell>
          <cell r="K247" t="str">
            <v>TONS</v>
          </cell>
        </row>
        <row r="248">
          <cell r="A248" t="str">
            <v>08005</v>
          </cell>
          <cell r="B248" t="str">
            <v>08</v>
          </cell>
          <cell r="C248" t="str">
            <v>005</v>
          </cell>
          <cell r="D248" t="str">
            <v>Arapahoe</v>
          </cell>
          <cell r="E248" t="str">
            <v>County</v>
          </cell>
          <cell r="F248" t="str">
            <v>CO</v>
          </cell>
          <cell r="G248">
            <v>572003</v>
          </cell>
          <cell r="H248">
            <v>1.575341388069643E-2</v>
          </cell>
          <cell r="I248">
            <v>0.5</v>
          </cell>
          <cell r="J248">
            <v>0</v>
          </cell>
          <cell r="K248" t="str">
            <v>TONS</v>
          </cell>
        </row>
        <row r="249">
          <cell r="A249" t="str">
            <v>08007</v>
          </cell>
          <cell r="B249" t="str">
            <v>08</v>
          </cell>
          <cell r="C249" t="str">
            <v>007</v>
          </cell>
          <cell r="D249" t="str">
            <v>Archuleta</v>
          </cell>
          <cell r="E249" t="str">
            <v>County</v>
          </cell>
          <cell r="F249" t="str">
            <v>CO</v>
          </cell>
          <cell r="G249">
            <v>12084</v>
          </cell>
          <cell r="H249">
            <v>0.59376034425686863</v>
          </cell>
          <cell r="I249">
            <v>1</v>
          </cell>
          <cell r="J249">
            <v>0</v>
          </cell>
          <cell r="K249" t="str">
            <v>TONS</v>
          </cell>
        </row>
        <row r="250">
          <cell r="A250" t="str">
            <v>08009</v>
          </cell>
          <cell r="B250" t="str">
            <v>08</v>
          </cell>
          <cell r="C250" t="str">
            <v>009</v>
          </cell>
          <cell r="D250" t="str">
            <v>Baca</v>
          </cell>
          <cell r="E250" t="str">
            <v>County</v>
          </cell>
          <cell r="F250" t="str">
            <v>CO</v>
          </cell>
          <cell r="G250">
            <v>3788</v>
          </cell>
          <cell r="H250">
            <v>1</v>
          </cell>
          <cell r="I250">
            <v>0</v>
          </cell>
          <cell r="J250">
            <v>0</v>
          </cell>
          <cell r="K250" t="str">
            <v>TONS</v>
          </cell>
        </row>
        <row r="251">
          <cell r="A251" t="str">
            <v>08011</v>
          </cell>
          <cell r="B251" t="str">
            <v>08</v>
          </cell>
          <cell r="C251" t="str">
            <v>011</v>
          </cell>
          <cell r="D251" t="str">
            <v>Bent</v>
          </cell>
          <cell r="E251" t="str">
            <v>County</v>
          </cell>
          <cell r="F251" t="str">
            <v>CO</v>
          </cell>
          <cell r="G251">
            <v>6499</v>
          </cell>
          <cell r="H251">
            <v>0.37959686105554702</v>
          </cell>
          <cell r="I251">
            <v>0</v>
          </cell>
          <cell r="J251">
            <v>0</v>
          </cell>
          <cell r="K251" t="str">
            <v>TONS</v>
          </cell>
        </row>
        <row r="252">
          <cell r="A252" t="str">
            <v>08013</v>
          </cell>
          <cell r="B252" t="str">
            <v>08</v>
          </cell>
          <cell r="C252" t="str">
            <v>013</v>
          </cell>
          <cell r="D252" t="str">
            <v>Boulder</v>
          </cell>
          <cell r="E252" t="str">
            <v>County</v>
          </cell>
          <cell r="F252" t="str">
            <v>CO</v>
          </cell>
          <cell r="G252">
            <v>294567</v>
          </cell>
          <cell r="H252">
            <v>8.9130825924153084E-2</v>
          </cell>
          <cell r="I252">
            <v>1</v>
          </cell>
          <cell r="J252">
            <v>0</v>
          </cell>
          <cell r="K252" t="str">
            <v>TONS</v>
          </cell>
        </row>
        <row r="253">
          <cell r="A253" t="str">
            <v>08014</v>
          </cell>
          <cell r="B253" t="str">
            <v>08</v>
          </cell>
          <cell r="C253" t="str">
            <v>014</v>
          </cell>
          <cell r="D253" t="str">
            <v>Broomfield</v>
          </cell>
          <cell r="E253" t="str">
            <v>County</v>
          </cell>
          <cell r="F253" t="str">
            <v>CO</v>
          </cell>
          <cell r="G253">
            <v>55889</v>
          </cell>
          <cell r="H253">
            <v>5.8329903916692011E-3</v>
          </cell>
          <cell r="I253">
            <v>0.5</v>
          </cell>
          <cell r="J253">
            <v>0</v>
          </cell>
          <cell r="K253" t="str">
            <v>TONS</v>
          </cell>
        </row>
        <row r="254">
          <cell r="A254" t="str">
            <v>08015</v>
          </cell>
          <cell r="B254" t="str">
            <v>08</v>
          </cell>
          <cell r="C254" t="str">
            <v>015</v>
          </cell>
          <cell r="D254" t="str">
            <v>Chaffee</v>
          </cell>
          <cell r="E254" t="str">
            <v>County</v>
          </cell>
          <cell r="F254" t="str">
            <v>CO</v>
          </cell>
          <cell r="G254">
            <v>17809</v>
          </cell>
          <cell r="H254">
            <v>0.37413667246897636</v>
          </cell>
          <cell r="I254">
            <v>1</v>
          </cell>
          <cell r="J254">
            <v>0</v>
          </cell>
          <cell r="K254" t="str">
            <v>TONS</v>
          </cell>
        </row>
        <row r="255">
          <cell r="A255" t="str">
            <v>08017</v>
          </cell>
          <cell r="B255" t="str">
            <v>08</v>
          </cell>
          <cell r="C255" t="str">
            <v>017</v>
          </cell>
          <cell r="D255" t="str">
            <v>Cheyenne</v>
          </cell>
          <cell r="E255" t="str">
            <v>County</v>
          </cell>
          <cell r="F255" t="str">
            <v>CO</v>
          </cell>
          <cell r="G255">
            <v>1836</v>
          </cell>
          <cell r="H255">
            <v>1</v>
          </cell>
          <cell r="I255">
            <v>0</v>
          </cell>
          <cell r="J255">
            <v>0</v>
          </cell>
          <cell r="K255" t="str">
            <v>TONS</v>
          </cell>
        </row>
        <row r="256">
          <cell r="A256" t="str">
            <v>08019</v>
          </cell>
          <cell r="B256" t="str">
            <v>08</v>
          </cell>
          <cell r="C256" t="str">
            <v>019</v>
          </cell>
          <cell r="D256" t="str">
            <v>Clear Creek</v>
          </cell>
          <cell r="E256" t="str">
            <v>County</v>
          </cell>
          <cell r="F256" t="str">
            <v>CO</v>
          </cell>
          <cell r="G256">
            <v>9088</v>
          </cell>
          <cell r="H256">
            <v>1</v>
          </cell>
          <cell r="I256">
            <v>1</v>
          </cell>
          <cell r="J256">
            <v>0</v>
          </cell>
          <cell r="K256" t="str">
            <v>TONS</v>
          </cell>
        </row>
        <row r="257">
          <cell r="A257" t="str">
            <v>08021</v>
          </cell>
          <cell r="B257" t="str">
            <v>08</v>
          </cell>
          <cell r="C257" t="str">
            <v>021</v>
          </cell>
          <cell r="D257" t="str">
            <v>Conejos</v>
          </cell>
          <cell r="E257" t="str">
            <v>County</v>
          </cell>
          <cell r="F257" t="str">
            <v>CO</v>
          </cell>
          <cell r="G257">
            <v>8256</v>
          </cell>
          <cell r="H257">
            <v>1</v>
          </cell>
          <cell r="I257">
            <v>1</v>
          </cell>
          <cell r="J257">
            <v>0</v>
          </cell>
          <cell r="K257" t="str">
            <v>TONS</v>
          </cell>
        </row>
        <row r="258">
          <cell r="A258" t="str">
            <v>08023</v>
          </cell>
          <cell r="B258" t="str">
            <v>08</v>
          </cell>
          <cell r="C258" t="str">
            <v>023</v>
          </cell>
          <cell r="D258" t="str">
            <v>Costilla</v>
          </cell>
          <cell r="E258" t="str">
            <v>County</v>
          </cell>
          <cell r="F258" t="str">
            <v>CO</v>
          </cell>
          <cell r="G258">
            <v>3524</v>
          </cell>
          <cell r="H258">
            <v>1</v>
          </cell>
          <cell r="I258">
            <v>1</v>
          </cell>
          <cell r="J258">
            <v>0</v>
          </cell>
          <cell r="K258" t="str">
            <v>TONS</v>
          </cell>
        </row>
        <row r="259">
          <cell r="A259" t="str">
            <v>08025</v>
          </cell>
          <cell r="B259" t="str">
            <v>08</v>
          </cell>
          <cell r="C259" t="str">
            <v>025</v>
          </cell>
          <cell r="D259" t="str">
            <v>Crowley</v>
          </cell>
          <cell r="E259" t="str">
            <v>County</v>
          </cell>
          <cell r="F259" t="str">
            <v>CO</v>
          </cell>
          <cell r="G259">
            <v>5823</v>
          </cell>
          <cell r="H259">
            <v>1</v>
          </cell>
          <cell r="I259">
            <v>0</v>
          </cell>
          <cell r="J259">
            <v>0</v>
          </cell>
          <cell r="K259" t="str">
            <v>TONS</v>
          </cell>
        </row>
        <row r="260">
          <cell r="A260" t="str">
            <v>08027</v>
          </cell>
          <cell r="B260" t="str">
            <v>08</v>
          </cell>
          <cell r="C260" t="str">
            <v>027</v>
          </cell>
          <cell r="D260" t="str">
            <v>Custer</v>
          </cell>
          <cell r="E260" t="str">
            <v>County</v>
          </cell>
          <cell r="F260" t="str">
            <v>CO</v>
          </cell>
          <cell r="G260">
            <v>4255</v>
          </cell>
          <cell r="H260">
            <v>1</v>
          </cell>
          <cell r="I260">
            <v>1</v>
          </cell>
          <cell r="J260">
            <v>0</v>
          </cell>
          <cell r="K260" t="str">
            <v>TONS</v>
          </cell>
        </row>
        <row r="261">
          <cell r="A261" t="str">
            <v>08029</v>
          </cell>
          <cell r="B261" t="str">
            <v>08</v>
          </cell>
          <cell r="C261" t="str">
            <v>029</v>
          </cell>
          <cell r="D261" t="str">
            <v>Delta</v>
          </cell>
          <cell r="E261" t="str">
            <v>County</v>
          </cell>
          <cell r="F261" t="str">
            <v>CO</v>
          </cell>
          <cell r="G261">
            <v>30952</v>
          </cell>
          <cell r="H261">
            <v>0.63172008270871027</v>
          </cell>
          <cell r="I261">
            <v>1</v>
          </cell>
          <cell r="J261">
            <v>0</v>
          </cell>
          <cell r="K261" t="str">
            <v>TONS</v>
          </cell>
        </row>
        <row r="262">
          <cell r="A262" t="str">
            <v>08031</v>
          </cell>
          <cell r="B262" t="str">
            <v>08</v>
          </cell>
          <cell r="C262" t="str">
            <v>031</v>
          </cell>
          <cell r="D262" t="str">
            <v>Denver</v>
          </cell>
          <cell r="E262" t="str">
            <v>County</v>
          </cell>
          <cell r="F262" t="str">
            <v>CO</v>
          </cell>
          <cell r="G262">
            <v>600158</v>
          </cell>
          <cell r="H262">
            <v>0</v>
          </cell>
          <cell r="I262">
            <v>0.5</v>
          </cell>
          <cell r="J262">
            <v>0</v>
          </cell>
          <cell r="K262" t="str">
            <v>TONS</v>
          </cell>
        </row>
        <row r="263">
          <cell r="A263" t="str">
            <v>08033</v>
          </cell>
          <cell r="B263" t="str">
            <v>08</v>
          </cell>
          <cell r="C263" t="str">
            <v>033</v>
          </cell>
          <cell r="D263" t="str">
            <v>Dolores</v>
          </cell>
          <cell r="E263" t="str">
            <v>County</v>
          </cell>
          <cell r="F263" t="str">
            <v>CO</v>
          </cell>
          <cell r="G263">
            <v>2064</v>
          </cell>
          <cell r="H263">
            <v>1</v>
          </cell>
          <cell r="I263">
            <v>1</v>
          </cell>
          <cell r="J263">
            <v>0</v>
          </cell>
          <cell r="K263" t="str">
            <v>TONS</v>
          </cell>
        </row>
        <row r="264">
          <cell r="A264" t="str">
            <v>08035</v>
          </cell>
          <cell r="B264" t="str">
            <v>08</v>
          </cell>
          <cell r="C264" t="str">
            <v>035</v>
          </cell>
          <cell r="D264" t="str">
            <v>Douglas</v>
          </cell>
          <cell r="E264" t="str">
            <v>County</v>
          </cell>
          <cell r="F264" t="str">
            <v>CO</v>
          </cell>
          <cell r="G264">
            <v>285465</v>
          </cell>
          <cell r="H264">
            <v>0.10287425778992171</v>
          </cell>
          <cell r="I264">
            <v>1</v>
          </cell>
          <cell r="J264">
            <v>0</v>
          </cell>
          <cell r="K264" t="str">
            <v>TONS</v>
          </cell>
        </row>
        <row r="265">
          <cell r="A265" t="str">
            <v>08037</v>
          </cell>
          <cell r="B265" t="str">
            <v>08</v>
          </cell>
          <cell r="C265" t="str">
            <v>037</v>
          </cell>
          <cell r="D265" t="str">
            <v>Eagle</v>
          </cell>
          <cell r="E265" t="str">
            <v>County</v>
          </cell>
          <cell r="F265" t="str">
            <v>CO</v>
          </cell>
          <cell r="G265">
            <v>52197</v>
          </cell>
          <cell r="H265">
            <v>0.19983907121098915</v>
          </cell>
          <cell r="I265">
            <v>1</v>
          </cell>
          <cell r="J265">
            <v>0</v>
          </cell>
          <cell r="K265" t="str">
            <v>TONS</v>
          </cell>
        </row>
        <row r="266">
          <cell r="A266" t="str">
            <v>08039</v>
          </cell>
          <cell r="B266" t="str">
            <v>08</v>
          </cell>
          <cell r="C266" t="str">
            <v>039</v>
          </cell>
          <cell r="D266" t="str">
            <v>Elbert</v>
          </cell>
          <cell r="E266" t="str">
            <v>County</v>
          </cell>
          <cell r="F266" t="str">
            <v>CO</v>
          </cell>
          <cell r="G266">
            <v>23086</v>
          </cell>
          <cell r="H266">
            <v>1</v>
          </cell>
          <cell r="I266">
            <v>0</v>
          </cell>
          <cell r="J266">
            <v>0</v>
          </cell>
          <cell r="K266" t="str">
            <v>TONS</v>
          </cell>
        </row>
        <row r="267">
          <cell r="A267" t="str">
            <v>08041</v>
          </cell>
          <cell r="B267" t="str">
            <v>08</v>
          </cell>
          <cell r="C267" t="str">
            <v>041</v>
          </cell>
          <cell r="D267" t="str">
            <v>El Paso</v>
          </cell>
          <cell r="E267" t="str">
            <v>County</v>
          </cell>
          <cell r="F267" t="str">
            <v>CO</v>
          </cell>
          <cell r="G267">
            <v>622263</v>
          </cell>
          <cell r="H267">
            <v>8.9343251969022749E-2</v>
          </cell>
          <cell r="I267">
            <v>0.5</v>
          </cell>
          <cell r="J267">
            <v>0</v>
          </cell>
          <cell r="K267" t="str">
            <v>TONS</v>
          </cell>
        </row>
        <row r="268">
          <cell r="A268" t="str">
            <v>08043</v>
          </cell>
          <cell r="B268" t="str">
            <v>08</v>
          </cell>
          <cell r="C268" t="str">
            <v>043</v>
          </cell>
          <cell r="D268" t="str">
            <v>Fremont</v>
          </cell>
          <cell r="E268" t="str">
            <v>County</v>
          </cell>
          <cell r="F268" t="str">
            <v>CO</v>
          </cell>
          <cell r="G268">
            <v>46824</v>
          </cell>
          <cell r="H268">
            <v>0.26420211857167264</v>
          </cell>
          <cell r="I268">
            <v>1</v>
          </cell>
          <cell r="J268">
            <v>0</v>
          </cell>
          <cell r="K268" t="str">
            <v>TONS</v>
          </cell>
        </row>
        <row r="269">
          <cell r="A269" t="str">
            <v>08045</v>
          </cell>
          <cell r="B269" t="str">
            <v>08</v>
          </cell>
          <cell r="C269" t="str">
            <v>045</v>
          </cell>
          <cell r="D269" t="str">
            <v>Garfield</v>
          </cell>
          <cell r="E269" t="str">
            <v>County</v>
          </cell>
          <cell r="F269" t="str">
            <v>CO</v>
          </cell>
          <cell r="G269">
            <v>56389</v>
          </cell>
          <cell r="H269">
            <v>0.24103991913316428</v>
          </cell>
          <cell r="I269">
            <v>1</v>
          </cell>
          <cell r="J269">
            <v>0</v>
          </cell>
          <cell r="K269" t="str">
            <v>TONS</v>
          </cell>
        </row>
        <row r="270">
          <cell r="A270" t="str">
            <v>08047</v>
          </cell>
          <cell r="B270" t="str">
            <v>08</v>
          </cell>
          <cell r="C270" t="str">
            <v>047</v>
          </cell>
          <cell r="D270" t="str">
            <v>Gilpin</v>
          </cell>
          <cell r="E270" t="str">
            <v>County</v>
          </cell>
          <cell r="F270" t="str">
            <v>CO</v>
          </cell>
          <cell r="G270">
            <v>5441</v>
          </cell>
          <cell r="H270">
            <v>1</v>
          </cell>
          <cell r="I270">
            <v>1</v>
          </cell>
          <cell r="J270">
            <v>0</v>
          </cell>
          <cell r="K270" t="str">
            <v>TONS</v>
          </cell>
        </row>
        <row r="271">
          <cell r="A271" t="str">
            <v>08049</v>
          </cell>
          <cell r="B271" t="str">
            <v>08</v>
          </cell>
          <cell r="C271" t="str">
            <v>049</v>
          </cell>
          <cell r="D271" t="str">
            <v>Grand</v>
          </cell>
          <cell r="E271" t="str">
            <v>County</v>
          </cell>
          <cell r="F271" t="str">
            <v>CO</v>
          </cell>
          <cell r="G271">
            <v>14843</v>
          </cell>
          <cell r="H271">
            <v>0.82597857575961731</v>
          </cell>
          <cell r="I271">
            <v>1</v>
          </cell>
          <cell r="J271">
            <v>0</v>
          </cell>
          <cell r="K271" t="str">
            <v>TONS</v>
          </cell>
        </row>
        <row r="272">
          <cell r="A272" t="str">
            <v>08051</v>
          </cell>
          <cell r="B272" t="str">
            <v>08</v>
          </cell>
          <cell r="C272" t="str">
            <v>051</v>
          </cell>
          <cell r="D272" t="str">
            <v>Gunnison</v>
          </cell>
          <cell r="E272" t="str">
            <v>County</v>
          </cell>
          <cell r="F272" t="str">
            <v>CO</v>
          </cell>
          <cell r="G272">
            <v>15324</v>
          </cell>
          <cell r="H272">
            <v>0.58607413208039671</v>
          </cell>
          <cell r="I272">
            <v>1</v>
          </cell>
          <cell r="J272">
            <v>0</v>
          </cell>
          <cell r="K272" t="str">
            <v>TONS</v>
          </cell>
        </row>
        <row r="273">
          <cell r="A273" t="str">
            <v>08053</v>
          </cell>
          <cell r="B273" t="str">
            <v>08</v>
          </cell>
          <cell r="C273" t="str">
            <v>053</v>
          </cell>
          <cell r="D273" t="str">
            <v>Hinsdale</v>
          </cell>
          <cell r="E273" t="str">
            <v>County</v>
          </cell>
          <cell r="F273" t="str">
            <v>CO</v>
          </cell>
          <cell r="G273">
            <v>843</v>
          </cell>
          <cell r="H273">
            <v>1</v>
          </cell>
          <cell r="I273">
            <v>1</v>
          </cell>
          <cell r="J273">
            <v>0</v>
          </cell>
          <cell r="K273" t="str">
            <v>TONS</v>
          </cell>
        </row>
        <row r="274">
          <cell r="A274" t="str">
            <v>08055</v>
          </cell>
          <cell r="B274" t="str">
            <v>08</v>
          </cell>
          <cell r="C274" t="str">
            <v>055</v>
          </cell>
          <cell r="D274" t="str">
            <v>Huerfano</v>
          </cell>
          <cell r="E274" t="str">
            <v>County</v>
          </cell>
          <cell r="F274" t="str">
            <v>CO</v>
          </cell>
          <cell r="G274">
            <v>6711</v>
          </cell>
          <cell r="H274">
            <v>0.56146624944121593</v>
          </cell>
          <cell r="I274">
            <v>0.5</v>
          </cell>
          <cell r="J274">
            <v>0</v>
          </cell>
          <cell r="K274" t="str">
            <v>TONS</v>
          </cell>
        </row>
        <row r="275">
          <cell r="A275" t="str">
            <v>08057</v>
          </cell>
          <cell r="B275" t="str">
            <v>08</v>
          </cell>
          <cell r="C275" t="str">
            <v>057</v>
          </cell>
          <cell r="D275" t="str">
            <v>Jackson</v>
          </cell>
          <cell r="E275" t="str">
            <v>County</v>
          </cell>
          <cell r="F275" t="str">
            <v>CO</v>
          </cell>
          <cell r="G275">
            <v>1394</v>
          </cell>
          <cell r="H275">
            <v>1</v>
          </cell>
          <cell r="I275">
            <v>1</v>
          </cell>
          <cell r="J275">
            <v>0</v>
          </cell>
          <cell r="K275" t="str">
            <v>TONS</v>
          </cell>
        </row>
        <row r="276">
          <cell r="A276" t="str">
            <v>08059</v>
          </cell>
          <cell r="B276" t="str">
            <v>08</v>
          </cell>
          <cell r="C276" t="str">
            <v>059</v>
          </cell>
          <cell r="D276" t="str">
            <v>Jefferson</v>
          </cell>
          <cell r="E276" t="str">
            <v>County</v>
          </cell>
          <cell r="F276" t="str">
            <v>CO</v>
          </cell>
          <cell r="G276">
            <v>534543</v>
          </cell>
          <cell r="H276">
            <v>6.8963581975631516E-2</v>
          </cell>
          <cell r="I276">
            <v>1</v>
          </cell>
          <cell r="J276">
            <v>0</v>
          </cell>
          <cell r="K276" t="str">
            <v>TONS</v>
          </cell>
        </row>
        <row r="277">
          <cell r="A277" t="str">
            <v>08061</v>
          </cell>
          <cell r="B277" t="str">
            <v>08</v>
          </cell>
          <cell r="C277" t="str">
            <v>061</v>
          </cell>
          <cell r="D277" t="str">
            <v>Kiowa</v>
          </cell>
          <cell r="E277" t="str">
            <v>County</v>
          </cell>
          <cell r="F277" t="str">
            <v>CO</v>
          </cell>
          <cell r="G277">
            <v>1398</v>
          </cell>
          <cell r="H277">
            <v>1</v>
          </cell>
          <cell r="I277">
            <v>0</v>
          </cell>
          <cell r="J277">
            <v>0</v>
          </cell>
          <cell r="K277" t="str">
            <v>TONS</v>
          </cell>
        </row>
        <row r="278">
          <cell r="A278" t="str">
            <v>08063</v>
          </cell>
          <cell r="B278" t="str">
            <v>08</v>
          </cell>
          <cell r="C278" t="str">
            <v>063</v>
          </cell>
          <cell r="D278" t="str">
            <v>Kit Carson</v>
          </cell>
          <cell r="E278" t="str">
            <v>County</v>
          </cell>
          <cell r="F278" t="str">
            <v>CO</v>
          </cell>
          <cell r="G278">
            <v>8270</v>
          </cell>
          <cell r="H278">
            <v>0.48694074969770251</v>
          </cell>
          <cell r="I278">
            <v>0</v>
          </cell>
          <cell r="J278">
            <v>0</v>
          </cell>
          <cell r="K278" t="str">
            <v>TONS</v>
          </cell>
        </row>
        <row r="279">
          <cell r="A279" t="str">
            <v>08065</v>
          </cell>
          <cell r="B279" t="str">
            <v>08</v>
          </cell>
          <cell r="C279" t="str">
            <v>065</v>
          </cell>
          <cell r="D279" t="str">
            <v>Lake</v>
          </cell>
          <cell r="E279" t="str">
            <v>County</v>
          </cell>
          <cell r="F279" t="str">
            <v>CO</v>
          </cell>
          <cell r="G279">
            <v>7310</v>
          </cell>
          <cell r="H279">
            <v>0.3106703146374829</v>
          </cell>
          <cell r="I279">
            <v>1</v>
          </cell>
          <cell r="J279">
            <v>0</v>
          </cell>
          <cell r="K279" t="str">
            <v>TONS</v>
          </cell>
        </row>
        <row r="280">
          <cell r="A280" t="str">
            <v>08067</v>
          </cell>
          <cell r="B280" t="str">
            <v>08</v>
          </cell>
          <cell r="C280" t="str">
            <v>067</v>
          </cell>
          <cell r="D280" t="str">
            <v>La Plata</v>
          </cell>
          <cell r="E280" t="str">
            <v>County</v>
          </cell>
          <cell r="F280" t="str">
            <v>CO</v>
          </cell>
          <cell r="G280">
            <v>51334</v>
          </cell>
          <cell r="H280">
            <v>0.59948572096466279</v>
          </cell>
          <cell r="I280">
            <v>1</v>
          </cell>
          <cell r="J280">
            <v>0</v>
          </cell>
          <cell r="K280" t="str">
            <v>TONS</v>
          </cell>
        </row>
        <row r="281">
          <cell r="A281" t="str">
            <v>08069</v>
          </cell>
          <cell r="B281" t="str">
            <v>08</v>
          </cell>
          <cell r="C281" t="str">
            <v>069</v>
          </cell>
          <cell r="D281" t="str">
            <v>Larimer</v>
          </cell>
          <cell r="E281" t="str">
            <v>County</v>
          </cell>
          <cell r="F281" t="str">
            <v>CO</v>
          </cell>
          <cell r="G281">
            <v>299630</v>
          </cell>
          <cell r="H281">
            <v>0.11660381136735307</v>
          </cell>
          <cell r="I281">
            <v>1</v>
          </cell>
          <cell r="J281">
            <v>0</v>
          </cell>
          <cell r="K281" t="str">
            <v>TONS</v>
          </cell>
        </row>
        <row r="282">
          <cell r="A282" t="str">
            <v>08071</v>
          </cell>
          <cell r="B282" t="str">
            <v>08</v>
          </cell>
          <cell r="C282" t="str">
            <v>071</v>
          </cell>
          <cell r="D282" t="str">
            <v>Las Animas</v>
          </cell>
          <cell r="E282" t="str">
            <v>County</v>
          </cell>
          <cell r="F282" t="str">
            <v>CO</v>
          </cell>
          <cell r="G282">
            <v>15507</v>
          </cell>
          <cell r="H282">
            <v>0.40794479912297671</v>
          </cell>
          <cell r="I282">
            <v>0.5</v>
          </cell>
          <cell r="J282">
            <v>0</v>
          </cell>
          <cell r="K282" t="str">
            <v>TONS</v>
          </cell>
        </row>
        <row r="283">
          <cell r="A283" t="str">
            <v>08073</v>
          </cell>
          <cell r="B283" t="str">
            <v>08</v>
          </cell>
          <cell r="C283" t="str">
            <v>073</v>
          </cell>
          <cell r="D283" t="str">
            <v>Lincoln</v>
          </cell>
          <cell r="E283" t="str">
            <v>County</v>
          </cell>
          <cell r="F283" t="str">
            <v>CO</v>
          </cell>
          <cell r="G283">
            <v>5467</v>
          </cell>
          <cell r="H283">
            <v>1</v>
          </cell>
          <cell r="I283">
            <v>0</v>
          </cell>
          <cell r="J283">
            <v>0</v>
          </cell>
          <cell r="K283" t="str">
            <v>TONS</v>
          </cell>
        </row>
        <row r="284">
          <cell r="A284" t="str">
            <v>08075</v>
          </cell>
          <cell r="B284" t="str">
            <v>08</v>
          </cell>
          <cell r="C284" t="str">
            <v>075</v>
          </cell>
          <cell r="D284" t="str">
            <v>Logan</v>
          </cell>
          <cell r="E284" t="str">
            <v>County</v>
          </cell>
          <cell r="F284" t="str">
            <v>CO</v>
          </cell>
          <cell r="G284">
            <v>22709</v>
          </cell>
          <cell r="H284">
            <v>0.29155841296402307</v>
          </cell>
          <cell r="I284">
            <v>0</v>
          </cell>
          <cell r="J284">
            <v>0</v>
          </cell>
          <cell r="K284" t="str">
            <v>TONS</v>
          </cell>
        </row>
        <row r="285">
          <cell r="A285" t="str">
            <v>08077</v>
          </cell>
          <cell r="B285" t="str">
            <v>08</v>
          </cell>
          <cell r="C285" t="str">
            <v>077</v>
          </cell>
          <cell r="D285" t="str">
            <v>Mesa</v>
          </cell>
          <cell r="E285" t="str">
            <v>County</v>
          </cell>
          <cell r="F285" t="str">
            <v>CO</v>
          </cell>
          <cell r="G285">
            <v>146723</v>
          </cell>
          <cell r="H285">
            <v>0.12676267524518992</v>
          </cell>
          <cell r="I285">
            <v>1</v>
          </cell>
          <cell r="J285">
            <v>0</v>
          </cell>
          <cell r="K285" t="str">
            <v>TONS</v>
          </cell>
        </row>
        <row r="286">
          <cell r="A286" t="str">
            <v>08079</v>
          </cell>
          <cell r="B286" t="str">
            <v>08</v>
          </cell>
          <cell r="C286" t="str">
            <v>079</v>
          </cell>
          <cell r="D286" t="str">
            <v>Mineral</v>
          </cell>
          <cell r="E286" t="str">
            <v>County</v>
          </cell>
          <cell r="F286" t="str">
            <v>CO</v>
          </cell>
          <cell r="G286">
            <v>712</v>
          </cell>
          <cell r="H286">
            <v>1</v>
          </cell>
          <cell r="I286">
            <v>1</v>
          </cell>
          <cell r="J286">
            <v>0</v>
          </cell>
          <cell r="K286" t="str">
            <v>TONS</v>
          </cell>
        </row>
        <row r="287">
          <cell r="A287" t="str">
            <v>08081</v>
          </cell>
          <cell r="B287" t="str">
            <v>08</v>
          </cell>
          <cell r="C287" t="str">
            <v>081</v>
          </cell>
          <cell r="D287" t="str">
            <v>Moffat</v>
          </cell>
          <cell r="E287" t="str">
            <v>County</v>
          </cell>
          <cell r="F287" t="str">
            <v>CO</v>
          </cell>
          <cell r="G287">
            <v>13795</v>
          </cell>
          <cell r="H287">
            <v>0.27357738310982238</v>
          </cell>
          <cell r="I287">
            <v>0.5</v>
          </cell>
          <cell r="J287">
            <v>0</v>
          </cell>
          <cell r="K287" t="str">
            <v>TONS</v>
          </cell>
        </row>
        <row r="288">
          <cell r="A288" t="str">
            <v>08083</v>
          </cell>
          <cell r="B288" t="str">
            <v>08</v>
          </cell>
          <cell r="C288" t="str">
            <v>083</v>
          </cell>
          <cell r="D288" t="str">
            <v>Montezuma</v>
          </cell>
          <cell r="E288" t="str">
            <v>County</v>
          </cell>
          <cell r="F288" t="str">
            <v>CO</v>
          </cell>
          <cell r="G288">
            <v>25535</v>
          </cell>
          <cell r="H288">
            <v>0.67182298805560992</v>
          </cell>
          <cell r="I288">
            <v>1</v>
          </cell>
          <cell r="J288">
            <v>0</v>
          </cell>
          <cell r="K288" t="str">
            <v>TONS</v>
          </cell>
        </row>
        <row r="289">
          <cell r="A289" t="str">
            <v>08085</v>
          </cell>
          <cell r="B289" t="str">
            <v>08</v>
          </cell>
          <cell r="C289" t="str">
            <v>085</v>
          </cell>
          <cell r="D289" t="str">
            <v>Montrose</v>
          </cell>
          <cell r="E289" t="str">
            <v>County</v>
          </cell>
          <cell r="F289" t="str">
            <v>CO</v>
          </cell>
          <cell r="G289">
            <v>41276</v>
          </cell>
          <cell r="H289">
            <v>0.4498982459540653</v>
          </cell>
          <cell r="I289">
            <v>1</v>
          </cell>
          <cell r="J289">
            <v>0</v>
          </cell>
          <cell r="K289" t="str">
            <v>TONS</v>
          </cell>
        </row>
        <row r="290">
          <cell r="A290" t="str">
            <v>08087</v>
          </cell>
          <cell r="B290" t="str">
            <v>08</v>
          </cell>
          <cell r="C290" t="str">
            <v>087</v>
          </cell>
          <cell r="D290" t="str">
            <v>Morgan</v>
          </cell>
          <cell r="E290" t="str">
            <v>County</v>
          </cell>
          <cell r="F290" t="str">
            <v>CO</v>
          </cell>
          <cell r="G290">
            <v>28159</v>
          </cell>
          <cell r="H290">
            <v>0.32547320572463512</v>
          </cell>
          <cell r="I290">
            <v>0</v>
          </cell>
          <cell r="J290">
            <v>0</v>
          </cell>
          <cell r="K290" t="str">
            <v>TONS</v>
          </cell>
        </row>
        <row r="291">
          <cell r="A291" t="str">
            <v>08089</v>
          </cell>
          <cell r="B291" t="str">
            <v>08</v>
          </cell>
          <cell r="C291" t="str">
            <v>089</v>
          </cell>
          <cell r="D291" t="str">
            <v>Otero</v>
          </cell>
          <cell r="E291" t="str">
            <v>County</v>
          </cell>
          <cell r="F291" t="str">
            <v>CO</v>
          </cell>
          <cell r="G291">
            <v>18831</v>
          </cell>
          <cell r="H291">
            <v>0.34406032605809567</v>
          </cell>
          <cell r="I291">
            <v>0</v>
          </cell>
          <cell r="J291">
            <v>0</v>
          </cell>
          <cell r="K291" t="str">
            <v>TONS</v>
          </cell>
        </row>
        <row r="292">
          <cell r="A292" t="str">
            <v>08091</v>
          </cell>
          <cell r="B292" t="str">
            <v>08</v>
          </cell>
          <cell r="C292" t="str">
            <v>091</v>
          </cell>
          <cell r="D292" t="str">
            <v>Ouray</v>
          </cell>
          <cell r="E292" t="str">
            <v>County</v>
          </cell>
          <cell r="F292" t="str">
            <v>CO</v>
          </cell>
          <cell r="G292">
            <v>4436</v>
          </cell>
          <cell r="H292">
            <v>1</v>
          </cell>
          <cell r="I292">
            <v>1</v>
          </cell>
          <cell r="J292">
            <v>0</v>
          </cell>
          <cell r="K292" t="str">
            <v>TONS</v>
          </cell>
        </row>
        <row r="293">
          <cell r="A293" t="str">
            <v>08093</v>
          </cell>
          <cell r="B293" t="str">
            <v>08</v>
          </cell>
          <cell r="C293" t="str">
            <v>093</v>
          </cell>
          <cell r="D293" t="str">
            <v>Park</v>
          </cell>
          <cell r="E293" t="str">
            <v>County</v>
          </cell>
          <cell r="F293" t="str">
            <v>CO</v>
          </cell>
          <cell r="G293">
            <v>16206</v>
          </cell>
          <cell r="H293">
            <v>1</v>
          </cell>
          <cell r="I293">
            <v>1</v>
          </cell>
          <cell r="J293">
            <v>0</v>
          </cell>
          <cell r="K293" t="str">
            <v>TONS</v>
          </cell>
        </row>
        <row r="294">
          <cell r="A294" t="str">
            <v>08095</v>
          </cell>
          <cell r="B294" t="str">
            <v>08</v>
          </cell>
          <cell r="C294" t="str">
            <v>095</v>
          </cell>
          <cell r="D294" t="str">
            <v>Phillips</v>
          </cell>
          <cell r="E294" t="str">
            <v>County</v>
          </cell>
          <cell r="F294" t="str">
            <v>CO</v>
          </cell>
          <cell r="G294">
            <v>4442</v>
          </cell>
          <cell r="H294">
            <v>1</v>
          </cell>
          <cell r="I294">
            <v>0</v>
          </cell>
          <cell r="J294">
            <v>0</v>
          </cell>
          <cell r="K294" t="str">
            <v>TONS</v>
          </cell>
        </row>
        <row r="295">
          <cell r="A295" t="str">
            <v>08097</v>
          </cell>
          <cell r="B295" t="str">
            <v>08</v>
          </cell>
          <cell r="C295" t="str">
            <v>097</v>
          </cell>
          <cell r="D295" t="str">
            <v>Pitkin</v>
          </cell>
          <cell r="E295" t="str">
            <v>County</v>
          </cell>
          <cell r="F295" t="str">
            <v>CO</v>
          </cell>
          <cell r="G295">
            <v>17148</v>
          </cell>
          <cell r="H295">
            <v>0.44203405644973176</v>
          </cell>
          <cell r="I295">
            <v>1</v>
          </cell>
          <cell r="J295">
            <v>0</v>
          </cell>
          <cell r="K295" t="str">
            <v>TONS</v>
          </cell>
        </row>
        <row r="296">
          <cell r="A296" t="str">
            <v>08099</v>
          </cell>
          <cell r="B296" t="str">
            <v>08</v>
          </cell>
          <cell r="C296" t="str">
            <v>099</v>
          </cell>
          <cell r="D296" t="str">
            <v>Prowers</v>
          </cell>
          <cell r="E296" t="str">
            <v>County</v>
          </cell>
          <cell r="F296" t="str">
            <v>CO</v>
          </cell>
          <cell r="G296">
            <v>12551</v>
          </cell>
          <cell r="H296">
            <v>0.37885427455979603</v>
          </cell>
          <cell r="I296">
            <v>0.5</v>
          </cell>
          <cell r="J296">
            <v>0</v>
          </cell>
          <cell r="K296" t="str">
            <v>TONS</v>
          </cell>
        </row>
        <row r="297">
          <cell r="A297" t="str">
            <v>08101</v>
          </cell>
          <cell r="B297" t="str">
            <v>08</v>
          </cell>
          <cell r="C297" t="str">
            <v>101</v>
          </cell>
          <cell r="D297" t="str">
            <v>Pueblo</v>
          </cell>
          <cell r="E297" t="str">
            <v>County</v>
          </cell>
          <cell r="F297" t="str">
            <v>CO</v>
          </cell>
          <cell r="G297">
            <v>159063</v>
          </cell>
          <cell r="H297">
            <v>0.14153511501732019</v>
          </cell>
          <cell r="I297">
            <v>0</v>
          </cell>
          <cell r="J297">
            <v>0</v>
          </cell>
          <cell r="K297" t="str">
            <v>TONS</v>
          </cell>
        </row>
        <row r="298">
          <cell r="A298" t="str">
            <v>08103</v>
          </cell>
          <cell r="B298" t="str">
            <v>08</v>
          </cell>
          <cell r="C298" t="str">
            <v>103</v>
          </cell>
          <cell r="D298" t="str">
            <v>Rio Blanco</v>
          </cell>
          <cell r="E298" t="str">
            <v>County</v>
          </cell>
          <cell r="F298" t="str">
            <v>CO</v>
          </cell>
          <cell r="G298">
            <v>6666</v>
          </cell>
          <cell r="H298">
            <v>1</v>
          </cell>
          <cell r="I298">
            <v>0.5</v>
          </cell>
          <cell r="J298">
            <v>0</v>
          </cell>
          <cell r="K298" t="str">
            <v>TONS</v>
          </cell>
        </row>
        <row r="299">
          <cell r="A299" t="str">
            <v>08105</v>
          </cell>
          <cell r="B299" t="str">
            <v>08</v>
          </cell>
          <cell r="C299" t="str">
            <v>105</v>
          </cell>
          <cell r="D299" t="str">
            <v>Rio Grande</v>
          </cell>
          <cell r="E299" t="str">
            <v>County</v>
          </cell>
          <cell r="F299" t="str">
            <v>CO</v>
          </cell>
          <cell r="G299">
            <v>11982</v>
          </cell>
          <cell r="H299">
            <v>0.62535469871473881</v>
          </cell>
          <cell r="I299">
            <v>1</v>
          </cell>
          <cell r="J299">
            <v>0</v>
          </cell>
          <cell r="K299" t="str">
            <v>TONS</v>
          </cell>
        </row>
        <row r="300">
          <cell r="A300" t="str">
            <v>08107</v>
          </cell>
          <cell r="B300" t="str">
            <v>08</v>
          </cell>
          <cell r="C300" t="str">
            <v>107</v>
          </cell>
          <cell r="D300" t="str">
            <v>Routt</v>
          </cell>
          <cell r="E300" t="str">
            <v>County</v>
          </cell>
          <cell r="F300" t="str">
            <v>CO</v>
          </cell>
          <cell r="G300">
            <v>23509</v>
          </cell>
          <cell r="H300">
            <v>0.45178442298694116</v>
          </cell>
          <cell r="I300">
            <v>1</v>
          </cell>
          <cell r="J300">
            <v>0</v>
          </cell>
          <cell r="K300" t="str">
            <v>TONS</v>
          </cell>
        </row>
        <row r="301">
          <cell r="A301" t="str">
            <v>08109</v>
          </cell>
          <cell r="B301" t="str">
            <v>08</v>
          </cell>
          <cell r="C301" t="str">
            <v>109</v>
          </cell>
          <cell r="D301" t="str">
            <v>Saguache</v>
          </cell>
          <cell r="E301" t="str">
            <v>County</v>
          </cell>
          <cell r="F301" t="str">
            <v>CO</v>
          </cell>
          <cell r="G301">
            <v>6108</v>
          </cell>
          <cell r="H301">
            <v>1</v>
          </cell>
          <cell r="I301">
            <v>1</v>
          </cell>
          <cell r="J301">
            <v>0</v>
          </cell>
          <cell r="K301" t="str">
            <v>TONS</v>
          </cell>
        </row>
        <row r="302">
          <cell r="A302" t="str">
            <v>08111</v>
          </cell>
          <cell r="B302" t="str">
            <v>08</v>
          </cell>
          <cell r="C302" t="str">
            <v>111</v>
          </cell>
          <cell r="D302" t="str">
            <v>San Juan</v>
          </cell>
          <cell r="E302" t="str">
            <v>County</v>
          </cell>
          <cell r="F302" t="str">
            <v>CO</v>
          </cell>
          <cell r="G302">
            <v>699</v>
          </cell>
          <cell r="H302">
            <v>1</v>
          </cell>
          <cell r="I302">
            <v>1</v>
          </cell>
          <cell r="J302">
            <v>0</v>
          </cell>
          <cell r="K302" t="str">
            <v>TONS</v>
          </cell>
        </row>
        <row r="303">
          <cell r="A303" t="str">
            <v>08113</v>
          </cell>
          <cell r="B303" t="str">
            <v>08</v>
          </cell>
          <cell r="C303" t="str">
            <v>113</v>
          </cell>
          <cell r="D303" t="str">
            <v>San Miguel</v>
          </cell>
          <cell r="E303" t="str">
            <v>County</v>
          </cell>
          <cell r="F303" t="str">
            <v>CO</v>
          </cell>
          <cell r="G303">
            <v>7359</v>
          </cell>
          <cell r="H303">
            <v>1</v>
          </cell>
          <cell r="I303">
            <v>1</v>
          </cell>
          <cell r="J303">
            <v>0</v>
          </cell>
          <cell r="K303" t="str">
            <v>TONS</v>
          </cell>
        </row>
        <row r="304">
          <cell r="A304" t="str">
            <v>08115</v>
          </cell>
          <cell r="B304" t="str">
            <v>08</v>
          </cell>
          <cell r="C304" t="str">
            <v>115</v>
          </cell>
          <cell r="D304" t="str">
            <v>Sedgwick</v>
          </cell>
          <cell r="E304" t="str">
            <v>County</v>
          </cell>
          <cell r="F304" t="str">
            <v>CO</v>
          </cell>
          <cell r="G304">
            <v>2379</v>
          </cell>
          <cell r="H304">
            <v>1</v>
          </cell>
          <cell r="I304">
            <v>0</v>
          </cell>
          <cell r="J304">
            <v>0</v>
          </cell>
          <cell r="K304" t="str">
            <v>TONS</v>
          </cell>
        </row>
        <row r="305">
          <cell r="A305" t="str">
            <v>08117</v>
          </cell>
          <cell r="B305" t="str">
            <v>08</v>
          </cell>
          <cell r="C305" t="str">
            <v>117</v>
          </cell>
          <cell r="D305" t="str">
            <v>Summit</v>
          </cell>
          <cell r="E305" t="str">
            <v>County</v>
          </cell>
          <cell r="F305" t="str">
            <v>CO</v>
          </cell>
          <cell r="G305">
            <v>27994</v>
          </cell>
          <cell r="H305">
            <v>0.1951846824319497</v>
          </cell>
          <cell r="I305">
            <v>1</v>
          </cell>
          <cell r="J305">
            <v>0</v>
          </cell>
          <cell r="K305" t="str">
            <v>TONS</v>
          </cell>
        </row>
        <row r="306">
          <cell r="A306" t="str">
            <v>08119</v>
          </cell>
          <cell r="B306" t="str">
            <v>08</v>
          </cell>
          <cell r="C306" t="str">
            <v>119</v>
          </cell>
          <cell r="D306" t="str">
            <v>Teller</v>
          </cell>
          <cell r="E306" t="str">
            <v>County</v>
          </cell>
          <cell r="F306" t="str">
            <v>CO</v>
          </cell>
          <cell r="G306">
            <v>23350</v>
          </cell>
          <cell r="H306">
            <v>0.62603854389721625</v>
          </cell>
          <cell r="I306">
            <v>1</v>
          </cell>
          <cell r="J306">
            <v>0</v>
          </cell>
          <cell r="K306" t="str">
            <v>TONS</v>
          </cell>
        </row>
        <row r="307">
          <cell r="A307" t="str">
            <v>08121</v>
          </cell>
          <cell r="B307" t="str">
            <v>08</v>
          </cell>
          <cell r="C307" t="str">
            <v>121</v>
          </cell>
          <cell r="D307" t="str">
            <v>Washington</v>
          </cell>
          <cell r="E307" t="str">
            <v>County</v>
          </cell>
          <cell r="F307" t="str">
            <v>CO</v>
          </cell>
          <cell r="G307">
            <v>4814</v>
          </cell>
          <cell r="H307">
            <v>1</v>
          </cell>
          <cell r="I307">
            <v>0</v>
          </cell>
          <cell r="J307">
            <v>0</v>
          </cell>
          <cell r="K307" t="str">
            <v>TONS</v>
          </cell>
        </row>
        <row r="308">
          <cell r="A308" t="str">
            <v>08123</v>
          </cell>
          <cell r="B308" t="str">
            <v>08</v>
          </cell>
          <cell r="C308" t="str">
            <v>123</v>
          </cell>
          <cell r="D308" t="str">
            <v>Weld</v>
          </cell>
          <cell r="E308" t="str">
            <v>County</v>
          </cell>
          <cell r="F308" t="str">
            <v>CO</v>
          </cell>
          <cell r="G308">
            <v>252825</v>
          </cell>
          <cell r="H308">
            <v>0.20460001977652525</v>
          </cell>
          <cell r="I308">
            <v>0.5</v>
          </cell>
          <cell r="J308">
            <v>0</v>
          </cell>
          <cell r="K308" t="str">
            <v>TONS</v>
          </cell>
        </row>
        <row r="309">
          <cell r="A309" t="str">
            <v>08125</v>
          </cell>
          <cell r="B309" t="str">
            <v>08</v>
          </cell>
          <cell r="C309" t="str">
            <v>125</v>
          </cell>
          <cell r="D309" t="str">
            <v>Yuma</v>
          </cell>
          <cell r="E309" t="str">
            <v>County</v>
          </cell>
          <cell r="F309" t="str">
            <v>CO</v>
          </cell>
          <cell r="G309">
            <v>10043</v>
          </cell>
          <cell r="H309">
            <v>0.64910883202230407</v>
          </cell>
          <cell r="I309">
            <v>0.5</v>
          </cell>
          <cell r="J309">
            <v>0</v>
          </cell>
          <cell r="K309" t="str">
            <v>TONS</v>
          </cell>
        </row>
        <row r="310">
          <cell r="A310" t="str">
            <v>09001</v>
          </cell>
          <cell r="B310" t="str">
            <v>09</v>
          </cell>
          <cell r="C310" t="str">
            <v>001</v>
          </cell>
          <cell r="D310" t="str">
            <v>Fairfield</v>
          </cell>
          <cell r="E310" t="str">
            <v>County</v>
          </cell>
          <cell r="F310" t="str">
            <v>CT</v>
          </cell>
          <cell r="G310">
            <v>916829</v>
          </cell>
          <cell r="H310">
            <v>4.5840609317549949E-2</v>
          </cell>
          <cell r="I310">
            <v>0.5</v>
          </cell>
          <cell r="J310">
            <v>0</v>
          </cell>
          <cell r="K310" t="str">
            <v>TONS</v>
          </cell>
        </row>
        <row r="311">
          <cell r="A311" t="str">
            <v>09003</v>
          </cell>
          <cell r="B311" t="str">
            <v>09</v>
          </cell>
          <cell r="C311" t="str">
            <v>003</v>
          </cell>
          <cell r="D311" t="str">
            <v>Hartford</v>
          </cell>
          <cell r="E311" t="str">
            <v>County</v>
          </cell>
          <cell r="F311" t="str">
            <v>CT</v>
          </cell>
          <cell r="G311">
            <v>894014</v>
          </cell>
          <cell r="H311">
            <v>5.4086401331522774E-2</v>
          </cell>
          <cell r="I311">
            <v>1</v>
          </cell>
          <cell r="J311">
            <v>0</v>
          </cell>
          <cell r="K311" t="str">
            <v>TONS</v>
          </cell>
        </row>
        <row r="312">
          <cell r="A312" t="str">
            <v>09005</v>
          </cell>
          <cell r="B312" t="str">
            <v>09</v>
          </cell>
          <cell r="C312" t="str">
            <v>005</v>
          </cell>
          <cell r="D312" t="str">
            <v>Litchfield</v>
          </cell>
          <cell r="E312" t="str">
            <v>County</v>
          </cell>
          <cell r="F312" t="str">
            <v>CT</v>
          </cell>
          <cell r="G312">
            <v>189927</v>
          </cell>
          <cell r="H312">
            <v>0.41448556550674731</v>
          </cell>
          <cell r="I312">
            <v>1</v>
          </cell>
          <cell r="J312">
            <v>357.67714187986104</v>
          </cell>
          <cell r="K312" t="str">
            <v>TONS</v>
          </cell>
        </row>
        <row r="313">
          <cell r="A313" t="str">
            <v>09007</v>
          </cell>
          <cell r="B313" t="str">
            <v>09</v>
          </cell>
          <cell r="C313" t="str">
            <v>007</v>
          </cell>
          <cell r="D313" t="str">
            <v>Middlesex</v>
          </cell>
          <cell r="E313" t="str">
            <v>County</v>
          </cell>
          <cell r="F313" t="str">
            <v>CT</v>
          </cell>
          <cell r="G313">
            <v>165676</v>
          </cell>
          <cell r="H313">
            <v>0.24540066153214707</v>
          </cell>
          <cell r="I313">
            <v>1</v>
          </cell>
          <cell r="J313">
            <v>184.7270084272441</v>
          </cell>
          <cell r="K313" t="str">
            <v>TONS</v>
          </cell>
        </row>
        <row r="314">
          <cell r="A314" t="str">
            <v>09009</v>
          </cell>
          <cell r="B314" t="str">
            <v>09</v>
          </cell>
          <cell r="C314" t="str">
            <v>009</v>
          </cell>
          <cell r="D314" t="str">
            <v>New Haven</v>
          </cell>
          <cell r="E314" t="str">
            <v>County</v>
          </cell>
          <cell r="F314" t="str">
            <v>CT</v>
          </cell>
          <cell r="G314">
            <v>862477</v>
          </cell>
          <cell r="H314">
            <v>3.6399811241343248E-2</v>
          </cell>
          <cell r="I314">
            <v>0.5</v>
          </cell>
          <cell r="J314">
            <v>0</v>
          </cell>
          <cell r="K314" t="str">
            <v>TONS</v>
          </cell>
        </row>
        <row r="315">
          <cell r="A315" t="str">
            <v>09011</v>
          </cell>
          <cell r="B315" t="str">
            <v>09</v>
          </cell>
          <cell r="C315" t="str">
            <v>011</v>
          </cell>
          <cell r="D315" t="str">
            <v>New London</v>
          </cell>
          <cell r="E315" t="str">
            <v>County</v>
          </cell>
          <cell r="F315" t="str">
            <v>CT</v>
          </cell>
          <cell r="G315">
            <v>274055</v>
          </cell>
          <cell r="H315">
            <v>0.25808323146813594</v>
          </cell>
          <cell r="I315">
            <v>1</v>
          </cell>
          <cell r="J315">
            <v>321.36056716065002</v>
          </cell>
          <cell r="K315" t="str">
            <v>TONS</v>
          </cell>
        </row>
        <row r="316">
          <cell r="A316" t="str">
            <v>09013</v>
          </cell>
          <cell r="B316" t="str">
            <v>09</v>
          </cell>
          <cell r="C316" t="str">
            <v>013</v>
          </cell>
          <cell r="D316" t="str">
            <v>Tolland</v>
          </cell>
          <cell r="E316" t="str">
            <v>County</v>
          </cell>
          <cell r="F316" t="str">
            <v>CT</v>
          </cell>
          <cell r="G316">
            <v>152691</v>
          </cell>
          <cell r="H316">
            <v>0.38207883896234879</v>
          </cell>
          <cell r="I316">
            <v>1</v>
          </cell>
          <cell r="J316">
            <v>265.07055787798947</v>
          </cell>
          <cell r="K316" t="str">
            <v>TONS</v>
          </cell>
        </row>
        <row r="317">
          <cell r="A317" t="str">
            <v>09015</v>
          </cell>
          <cell r="B317" t="str">
            <v>09</v>
          </cell>
          <cell r="C317" t="str">
            <v>015</v>
          </cell>
          <cell r="D317" t="str">
            <v>Windham</v>
          </cell>
          <cell r="E317" t="str">
            <v>County</v>
          </cell>
          <cell r="F317" t="str">
            <v>CT</v>
          </cell>
          <cell r="G317">
            <v>118428</v>
          </cell>
          <cell r="H317">
            <v>0.49761036241429391</v>
          </cell>
          <cell r="I317">
            <v>1</v>
          </cell>
          <cell r="J317">
            <v>267.75579441734317</v>
          </cell>
          <cell r="K317" t="str">
            <v>TONS</v>
          </cell>
        </row>
        <row r="318">
          <cell r="A318" t="str">
            <v>10001</v>
          </cell>
          <cell r="B318" t="str">
            <v>10</v>
          </cell>
          <cell r="C318" t="str">
            <v>001</v>
          </cell>
          <cell r="D318" t="str">
            <v>Kent</v>
          </cell>
          <cell r="E318" t="str">
            <v>County</v>
          </cell>
          <cell r="F318" t="str">
            <v>DE</v>
          </cell>
          <cell r="G318">
            <v>162310</v>
          </cell>
          <cell r="H318">
            <v>0.26969379582280822</v>
          </cell>
          <cell r="I318">
            <v>0.5</v>
          </cell>
          <cell r="J318">
            <v>99.444622904963268</v>
          </cell>
          <cell r="K318" t="str">
            <v>TONS</v>
          </cell>
        </row>
        <row r="319">
          <cell r="A319" t="str">
            <v>10003</v>
          </cell>
          <cell r="B319" t="str">
            <v>10</v>
          </cell>
          <cell r="C319" t="str">
            <v>003</v>
          </cell>
          <cell r="D319" t="str">
            <v>New Castle</v>
          </cell>
          <cell r="E319" t="str">
            <v>County</v>
          </cell>
          <cell r="F319" t="str">
            <v>DE</v>
          </cell>
          <cell r="G319">
            <v>538479</v>
          </cell>
          <cell r="H319">
            <v>4.60240789334403E-2</v>
          </cell>
          <cell r="I319">
            <v>0.5</v>
          </cell>
          <cell r="J319">
            <v>0</v>
          </cell>
          <cell r="K319" t="str">
            <v>TONS</v>
          </cell>
        </row>
        <row r="320">
          <cell r="A320" t="str">
            <v>10005</v>
          </cell>
          <cell r="B320" t="str">
            <v>10</v>
          </cell>
          <cell r="C320" t="str">
            <v>005</v>
          </cell>
          <cell r="D320" t="str">
            <v>Sussex</v>
          </cell>
          <cell r="E320" t="str">
            <v>County</v>
          </cell>
          <cell r="F320" t="str">
            <v>DE</v>
          </cell>
          <cell r="G320">
            <v>197145</v>
          </cell>
          <cell r="H320">
            <v>0.41303609018742549</v>
          </cell>
          <cell r="I320">
            <v>0.5</v>
          </cell>
          <cell r="J320">
            <v>184.98599063154722</v>
          </cell>
          <cell r="K320" t="str">
            <v>TONS</v>
          </cell>
        </row>
        <row r="321">
          <cell r="A321" t="str">
            <v>11001</v>
          </cell>
          <cell r="B321" t="str">
            <v>11</v>
          </cell>
          <cell r="C321" t="str">
            <v>001</v>
          </cell>
          <cell r="D321" t="str">
            <v>District of Columbia</v>
          </cell>
          <cell r="E321" t="str">
            <v>City</v>
          </cell>
          <cell r="F321" t="str">
            <v>DC</v>
          </cell>
          <cell r="G321">
            <v>601723</v>
          </cell>
          <cell r="H321">
            <v>0</v>
          </cell>
          <cell r="I321">
            <v>0.5</v>
          </cell>
          <cell r="J321">
            <v>0</v>
          </cell>
          <cell r="K321" t="str">
            <v>TONS</v>
          </cell>
        </row>
        <row r="322">
          <cell r="A322" t="str">
            <v>12001</v>
          </cell>
          <cell r="B322" t="str">
            <v>12</v>
          </cell>
          <cell r="C322" t="str">
            <v>001</v>
          </cell>
          <cell r="D322" t="str">
            <v>Alachua</v>
          </cell>
          <cell r="E322" t="str">
            <v>County</v>
          </cell>
          <cell r="F322" t="str">
            <v>FL</v>
          </cell>
          <cell r="G322">
            <v>247336</v>
          </cell>
          <cell r="H322">
            <v>0.21193437267522722</v>
          </cell>
          <cell r="I322">
            <v>1</v>
          </cell>
          <cell r="J322">
            <v>238.16821346256998</v>
          </cell>
          <cell r="K322" t="str">
            <v>TONS</v>
          </cell>
        </row>
        <row r="323">
          <cell r="A323" t="str">
            <v>12003</v>
          </cell>
          <cell r="B323" t="str">
            <v>12</v>
          </cell>
          <cell r="C323" t="str">
            <v>003</v>
          </cell>
          <cell r="D323" t="str">
            <v>Baker</v>
          </cell>
          <cell r="E323" t="str">
            <v>County</v>
          </cell>
          <cell r="F323" t="str">
            <v>FL</v>
          </cell>
          <cell r="G323">
            <v>27115</v>
          </cell>
          <cell r="H323">
            <v>0.59491056610732063</v>
          </cell>
          <cell r="I323">
            <v>1</v>
          </cell>
          <cell r="J323">
            <v>73.291963817789679</v>
          </cell>
          <cell r="K323" t="str">
            <v>TONS</v>
          </cell>
        </row>
        <row r="324">
          <cell r="A324" t="str">
            <v>12005</v>
          </cell>
          <cell r="B324" t="str">
            <v>12</v>
          </cell>
          <cell r="C324" t="str">
            <v>005</v>
          </cell>
          <cell r="D324" t="str">
            <v>Bay</v>
          </cell>
          <cell r="E324" t="str">
            <v>County</v>
          </cell>
          <cell r="F324" t="str">
            <v>FL</v>
          </cell>
          <cell r="G324">
            <v>168852</v>
          </cell>
          <cell r="H324">
            <v>0.11999857863691279</v>
          </cell>
          <cell r="I324">
            <v>1</v>
          </cell>
          <cell r="J324">
            <v>0</v>
          </cell>
          <cell r="K324" t="str">
            <v>TONS</v>
          </cell>
        </row>
        <row r="325">
          <cell r="A325" t="str">
            <v>12007</v>
          </cell>
          <cell r="B325" t="str">
            <v>12</v>
          </cell>
          <cell r="C325" t="str">
            <v>007</v>
          </cell>
          <cell r="D325" t="str">
            <v>Bradford</v>
          </cell>
          <cell r="E325" t="str">
            <v>County</v>
          </cell>
          <cell r="F325" t="str">
            <v>FL</v>
          </cell>
          <cell r="G325">
            <v>28520</v>
          </cell>
          <cell r="H325">
            <v>0.75529453015427772</v>
          </cell>
          <cell r="I325">
            <v>1</v>
          </cell>
          <cell r="J325">
            <v>97.872555489368736</v>
          </cell>
          <cell r="K325" t="str">
            <v>TONS</v>
          </cell>
        </row>
        <row r="326">
          <cell r="A326" t="str">
            <v>12009</v>
          </cell>
          <cell r="B326" t="str">
            <v>12</v>
          </cell>
          <cell r="C326" t="str">
            <v>009</v>
          </cell>
          <cell r="D326" t="str">
            <v>Brevard</v>
          </cell>
          <cell r="E326" t="str">
            <v>County</v>
          </cell>
          <cell r="F326" t="str">
            <v>FL</v>
          </cell>
          <cell r="G326">
            <v>543376</v>
          </cell>
          <cell r="H326">
            <v>5.0743867966196517E-2</v>
          </cell>
          <cell r="I326">
            <v>0.5</v>
          </cell>
          <cell r="J326">
            <v>0</v>
          </cell>
          <cell r="K326" t="str">
            <v>TONS</v>
          </cell>
        </row>
        <row r="327">
          <cell r="A327" t="str">
            <v>12011</v>
          </cell>
          <cell r="B327" t="str">
            <v>12</v>
          </cell>
          <cell r="C327" t="str">
            <v>011</v>
          </cell>
          <cell r="D327" t="str">
            <v>Broward</v>
          </cell>
          <cell r="E327" t="str">
            <v>County</v>
          </cell>
          <cell r="F327" t="str">
            <v>FL</v>
          </cell>
          <cell r="G327">
            <v>1748066</v>
          </cell>
          <cell r="H327">
            <v>1.6932999097288089E-4</v>
          </cell>
          <cell r="I327">
            <v>0.5</v>
          </cell>
          <cell r="J327">
            <v>0</v>
          </cell>
          <cell r="K327" t="str">
            <v>TONS</v>
          </cell>
        </row>
        <row r="328">
          <cell r="A328" t="str">
            <v>12013</v>
          </cell>
          <cell r="B328" t="str">
            <v>12</v>
          </cell>
          <cell r="C328" t="str">
            <v>013</v>
          </cell>
          <cell r="D328" t="str">
            <v>Calhoun</v>
          </cell>
          <cell r="E328" t="str">
            <v>County</v>
          </cell>
          <cell r="F328" t="str">
            <v>FL</v>
          </cell>
          <cell r="G328">
            <v>14625</v>
          </cell>
          <cell r="H328">
            <v>0.67514529914529919</v>
          </cell>
          <cell r="I328">
            <v>1</v>
          </cell>
          <cell r="J328">
            <v>44.862987461214757</v>
          </cell>
          <cell r="K328" t="str">
            <v>TONS</v>
          </cell>
        </row>
        <row r="329">
          <cell r="A329" t="str">
            <v>12015</v>
          </cell>
          <cell r="B329" t="str">
            <v>12</v>
          </cell>
          <cell r="C329" t="str">
            <v>015</v>
          </cell>
          <cell r="D329" t="str">
            <v>Charlotte</v>
          </cell>
          <cell r="E329" t="str">
            <v>County</v>
          </cell>
          <cell r="F329" t="str">
            <v>FL</v>
          </cell>
          <cell r="G329">
            <v>159978</v>
          </cell>
          <cell r="H329">
            <v>8.8843465976571778E-2</v>
          </cell>
          <cell r="I329">
            <v>0.5</v>
          </cell>
          <cell r="J329">
            <v>0</v>
          </cell>
          <cell r="K329" t="str">
            <v>TONS</v>
          </cell>
        </row>
        <row r="330">
          <cell r="A330" t="str">
            <v>12017</v>
          </cell>
          <cell r="B330" t="str">
            <v>12</v>
          </cell>
          <cell r="C330" t="str">
            <v>017</v>
          </cell>
          <cell r="D330" t="str">
            <v>Citrus</v>
          </cell>
          <cell r="E330" t="str">
            <v>County</v>
          </cell>
          <cell r="F330" t="str">
            <v>FL</v>
          </cell>
          <cell r="G330">
            <v>141236</v>
          </cell>
          <cell r="H330">
            <v>0.34518819564417003</v>
          </cell>
          <cell r="I330">
            <v>0.5</v>
          </cell>
          <cell r="J330">
            <v>110.75578426658916</v>
          </cell>
          <cell r="K330" t="str">
            <v>TONS</v>
          </cell>
        </row>
        <row r="331">
          <cell r="A331" t="str">
            <v>12019</v>
          </cell>
          <cell r="B331" t="str">
            <v>12</v>
          </cell>
          <cell r="C331" t="str">
            <v>019</v>
          </cell>
          <cell r="D331" t="str">
            <v>Clay</v>
          </cell>
          <cell r="E331" t="str">
            <v>County</v>
          </cell>
          <cell r="F331" t="str">
            <v>FL</v>
          </cell>
          <cell r="G331">
            <v>190865</v>
          </cell>
          <cell r="H331">
            <v>0.14968695151022973</v>
          </cell>
          <cell r="I331">
            <v>1</v>
          </cell>
          <cell r="J331">
            <v>0</v>
          </cell>
          <cell r="K331" t="str">
            <v>TONS</v>
          </cell>
        </row>
        <row r="332">
          <cell r="A332" t="str">
            <v>12021</v>
          </cell>
          <cell r="B332" t="str">
            <v>12</v>
          </cell>
          <cell r="C332" t="str">
            <v>021</v>
          </cell>
          <cell r="D332" t="str">
            <v>Collier</v>
          </cell>
          <cell r="E332" t="str">
            <v>County</v>
          </cell>
          <cell r="F332" t="str">
            <v>FL</v>
          </cell>
          <cell r="G332">
            <v>321520</v>
          </cell>
          <cell r="H332">
            <v>8.4859417765613343E-2</v>
          </cell>
          <cell r="I332">
            <v>0.5</v>
          </cell>
          <cell r="J332">
            <v>0</v>
          </cell>
          <cell r="K332" t="str">
            <v>TONS</v>
          </cell>
        </row>
        <row r="333">
          <cell r="A333" t="str">
            <v>12023</v>
          </cell>
          <cell r="B333" t="str">
            <v>12</v>
          </cell>
          <cell r="C333" t="str">
            <v>023</v>
          </cell>
          <cell r="D333" t="str">
            <v>Columbia</v>
          </cell>
          <cell r="E333" t="str">
            <v>County</v>
          </cell>
          <cell r="F333" t="str">
            <v>FL</v>
          </cell>
          <cell r="G333">
            <v>67531</v>
          </cell>
          <cell r="H333">
            <v>0.62057425478669059</v>
          </cell>
          <cell r="I333">
            <v>1</v>
          </cell>
          <cell r="J333">
            <v>190.41098627958149</v>
          </cell>
          <cell r="K333" t="str">
            <v>TONS</v>
          </cell>
        </row>
        <row r="334">
          <cell r="A334" t="str">
            <v>12027</v>
          </cell>
          <cell r="B334" t="str">
            <v>12</v>
          </cell>
          <cell r="C334" t="str">
            <v>027</v>
          </cell>
          <cell r="D334" t="str">
            <v>DeSoto</v>
          </cell>
          <cell r="E334" t="str">
            <v>County</v>
          </cell>
          <cell r="F334" t="str">
            <v>FL</v>
          </cell>
          <cell r="G334">
            <v>34862</v>
          </cell>
          <cell r="H334">
            <v>0.4624232688887614</v>
          </cell>
          <cell r="I334">
            <v>0.5</v>
          </cell>
          <cell r="J334">
            <v>36.623264171675252</v>
          </cell>
          <cell r="K334" t="str">
            <v>TONS</v>
          </cell>
        </row>
        <row r="335">
          <cell r="A335" t="str">
            <v>12029</v>
          </cell>
          <cell r="B335" t="str">
            <v>12</v>
          </cell>
          <cell r="C335" t="str">
            <v>029</v>
          </cell>
          <cell r="D335" t="str">
            <v>Dixie</v>
          </cell>
          <cell r="E335" t="str">
            <v>County</v>
          </cell>
          <cell r="F335" t="str">
            <v>FL</v>
          </cell>
          <cell r="G335">
            <v>16422</v>
          </cell>
          <cell r="H335">
            <v>0.77024722932651324</v>
          </cell>
          <cell r="I335">
            <v>1</v>
          </cell>
          <cell r="J335">
            <v>57.471331618078324</v>
          </cell>
          <cell r="K335" t="str">
            <v>TONS</v>
          </cell>
        </row>
        <row r="336">
          <cell r="A336" t="str">
            <v>12031</v>
          </cell>
          <cell r="B336" t="str">
            <v>12</v>
          </cell>
          <cell r="C336" t="str">
            <v>031</v>
          </cell>
          <cell r="D336" t="str">
            <v>Duval</v>
          </cell>
          <cell r="E336" t="str">
            <v>County</v>
          </cell>
          <cell r="F336" t="str">
            <v>FL</v>
          </cell>
          <cell r="G336">
            <v>864263</v>
          </cell>
          <cell r="H336">
            <v>2.9114980046583042E-2</v>
          </cell>
          <cell r="I336">
            <v>1</v>
          </cell>
          <cell r="J336">
            <v>0</v>
          </cell>
          <cell r="K336" t="str">
            <v>TONS</v>
          </cell>
        </row>
        <row r="337">
          <cell r="A337" t="str">
            <v>12033</v>
          </cell>
          <cell r="B337" t="str">
            <v>12</v>
          </cell>
          <cell r="C337" t="str">
            <v>033</v>
          </cell>
          <cell r="D337" t="str">
            <v>Escambia</v>
          </cell>
          <cell r="E337" t="str">
            <v>County</v>
          </cell>
          <cell r="F337" t="str">
            <v>FL</v>
          </cell>
          <cell r="G337">
            <v>297619</v>
          </cell>
          <cell r="H337">
            <v>8.3022253283560526E-2</v>
          </cell>
          <cell r="I337">
            <v>1</v>
          </cell>
          <cell r="J337">
            <v>0</v>
          </cell>
          <cell r="K337" t="str">
            <v>TONS</v>
          </cell>
        </row>
        <row r="338">
          <cell r="A338" t="str">
            <v>12035</v>
          </cell>
          <cell r="B338" t="str">
            <v>12</v>
          </cell>
          <cell r="C338" t="str">
            <v>035</v>
          </cell>
          <cell r="D338" t="str">
            <v>Flagler</v>
          </cell>
          <cell r="E338" t="str">
            <v>County</v>
          </cell>
          <cell r="F338" t="str">
            <v>FL</v>
          </cell>
          <cell r="G338">
            <v>95696</v>
          </cell>
          <cell r="H338">
            <v>0.10321225547567296</v>
          </cell>
          <cell r="I338">
            <v>1</v>
          </cell>
          <cell r="J338">
            <v>0</v>
          </cell>
          <cell r="K338" t="str">
            <v>TONS</v>
          </cell>
        </row>
        <row r="339">
          <cell r="A339" t="str">
            <v>12037</v>
          </cell>
          <cell r="B339" t="str">
            <v>12</v>
          </cell>
          <cell r="C339" t="str">
            <v>037</v>
          </cell>
          <cell r="D339" t="str">
            <v>Franklin</v>
          </cell>
          <cell r="E339" t="str">
            <v>County</v>
          </cell>
          <cell r="F339" t="str">
            <v>FL</v>
          </cell>
          <cell r="G339">
            <v>11549</v>
          </cell>
          <cell r="H339">
            <v>0.68040522989003371</v>
          </cell>
          <cell r="I339">
            <v>0.5</v>
          </cell>
          <cell r="J339">
            <v>17.851597907141251</v>
          </cell>
          <cell r="K339" t="str">
            <v>TONS</v>
          </cell>
        </row>
        <row r="340">
          <cell r="A340" t="str">
            <v>12039</v>
          </cell>
          <cell r="B340" t="str">
            <v>12</v>
          </cell>
          <cell r="C340" t="str">
            <v>039</v>
          </cell>
          <cell r="D340" t="str">
            <v>Gadsden</v>
          </cell>
          <cell r="E340" t="str">
            <v>County</v>
          </cell>
          <cell r="F340" t="str">
            <v>FL</v>
          </cell>
          <cell r="G340">
            <v>46389</v>
          </cell>
          <cell r="H340">
            <v>0.65379723641380505</v>
          </cell>
          <cell r="I340">
            <v>1</v>
          </cell>
          <cell r="J340">
            <v>137.80125042649203</v>
          </cell>
          <cell r="K340" t="str">
            <v>TONS</v>
          </cell>
        </row>
        <row r="341">
          <cell r="A341" t="str">
            <v>12041</v>
          </cell>
          <cell r="B341" t="str">
            <v>12</v>
          </cell>
          <cell r="C341" t="str">
            <v>041</v>
          </cell>
          <cell r="D341" t="str">
            <v>Gilchrist</v>
          </cell>
          <cell r="E341" t="str">
            <v>County</v>
          </cell>
          <cell r="F341" t="str">
            <v>FL</v>
          </cell>
          <cell r="G341">
            <v>16939</v>
          </cell>
          <cell r="H341">
            <v>0.83918767341637646</v>
          </cell>
          <cell r="I341">
            <v>1</v>
          </cell>
          <cell r="J341">
            <v>64.586526915248896</v>
          </cell>
          <cell r="K341" t="str">
            <v>TONS</v>
          </cell>
        </row>
        <row r="342">
          <cell r="A342" t="str">
            <v>12043</v>
          </cell>
          <cell r="B342" t="str">
            <v>12</v>
          </cell>
          <cell r="C342" t="str">
            <v>043</v>
          </cell>
          <cell r="D342" t="str">
            <v>Glades</v>
          </cell>
          <cell r="E342" t="str">
            <v>County</v>
          </cell>
          <cell r="F342" t="str">
            <v>FL</v>
          </cell>
          <cell r="G342">
            <v>12884</v>
          </cell>
          <cell r="H342">
            <v>0.70638000620925179</v>
          </cell>
          <cell r="I342">
            <v>0.5</v>
          </cell>
          <cell r="J342">
            <v>20.675412643534301</v>
          </cell>
          <cell r="K342" t="str">
            <v>TONS</v>
          </cell>
        </row>
        <row r="343">
          <cell r="A343" t="str">
            <v>12045</v>
          </cell>
          <cell r="B343" t="str">
            <v>12</v>
          </cell>
          <cell r="C343" t="str">
            <v>045</v>
          </cell>
          <cell r="D343" t="str">
            <v>Gulf</v>
          </cell>
          <cell r="E343" t="str">
            <v>County</v>
          </cell>
          <cell r="F343" t="str">
            <v>FL</v>
          </cell>
          <cell r="G343">
            <v>15863</v>
          </cell>
          <cell r="H343">
            <v>0.77085040660656878</v>
          </cell>
          <cell r="I343">
            <v>1</v>
          </cell>
          <cell r="J343">
            <v>55.558498144190182</v>
          </cell>
          <cell r="K343" t="str">
            <v>TONS</v>
          </cell>
        </row>
        <row r="344">
          <cell r="A344" t="str">
            <v>12047</v>
          </cell>
          <cell r="B344" t="str">
            <v>12</v>
          </cell>
          <cell r="C344" t="str">
            <v>047</v>
          </cell>
          <cell r="D344" t="str">
            <v>Hamilton</v>
          </cell>
          <cell r="E344" t="str">
            <v>County</v>
          </cell>
          <cell r="F344" t="str">
            <v>FL</v>
          </cell>
          <cell r="G344">
            <v>14799</v>
          </cell>
          <cell r="H344">
            <v>0.63484019190485841</v>
          </cell>
          <cell r="I344">
            <v>1</v>
          </cell>
          <cell r="J344">
            <v>42.686628235579562</v>
          </cell>
          <cell r="K344" t="str">
            <v>TONS</v>
          </cell>
        </row>
        <row r="345">
          <cell r="A345" t="str">
            <v>12049</v>
          </cell>
          <cell r="B345" t="str">
            <v>12</v>
          </cell>
          <cell r="C345" t="str">
            <v>049</v>
          </cell>
          <cell r="D345" t="str">
            <v>Hardee</v>
          </cell>
          <cell r="E345" t="str">
            <v>County</v>
          </cell>
          <cell r="F345" t="str">
            <v>FL</v>
          </cell>
          <cell r="G345">
            <v>27731</v>
          </cell>
          <cell r="H345">
            <v>0.47809310879521111</v>
          </cell>
          <cell r="I345">
            <v>0.5</v>
          </cell>
          <cell r="J345">
            <v>30.119176005711214</v>
          </cell>
          <cell r="K345" t="str">
            <v>TONS</v>
          </cell>
        </row>
        <row r="346">
          <cell r="A346" t="str">
            <v>12051</v>
          </cell>
          <cell r="B346" t="str">
            <v>12</v>
          </cell>
          <cell r="C346" t="str">
            <v>051</v>
          </cell>
          <cell r="D346" t="str">
            <v>Hendry</v>
          </cell>
          <cell r="E346" t="str">
            <v>County</v>
          </cell>
          <cell r="F346" t="str">
            <v>FL</v>
          </cell>
          <cell r="G346">
            <v>39140</v>
          </cell>
          <cell r="H346">
            <v>0.37892181911088402</v>
          </cell>
          <cell r="I346">
            <v>0.5</v>
          </cell>
          <cell r="J346">
            <v>33.69267607035021</v>
          </cell>
          <cell r="K346" t="str">
            <v>TONS</v>
          </cell>
        </row>
        <row r="347">
          <cell r="A347" t="str">
            <v>12053</v>
          </cell>
          <cell r="B347" t="str">
            <v>12</v>
          </cell>
          <cell r="C347" t="str">
            <v>053</v>
          </cell>
          <cell r="D347" t="str">
            <v>Hernando</v>
          </cell>
          <cell r="E347" t="str">
            <v>County</v>
          </cell>
          <cell r="F347" t="str">
            <v>FL</v>
          </cell>
          <cell r="G347">
            <v>172778</v>
          </cell>
          <cell r="H347">
            <v>0.19375151929065043</v>
          </cell>
          <cell r="I347">
            <v>0.5</v>
          </cell>
          <cell r="J347">
            <v>0</v>
          </cell>
          <cell r="K347" t="str">
            <v>TONS</v>
          </cell>
        </row>
        <row r="348">
          <cell r="A348" t="str">
            <v>12055</v>
          </cell>
          <cell r="B348" t="str">
            <v>12</v>
          </cell>
          <cell r="C348" t="str">
            <v>055</v>
          </cell>
          <cell r="D348" t="str">
            <v>Highlands</v>
          </cell>
          <cell r="E348" t="str">
            <v>County</v>
          </cell>
          <cell r="F348" t="str">
            <v>FL</v>
          </cell>
          <cell r="G348">
            <v>98786</v>
          </cell>
          <cell r="H348">
            <v>0.21065738060048994</v>
          </cell>
          <cell r="I348">
            <v>0.5</v>
          </cell>
          <cell r="J348">
            <v>47.275611153933504</v>
          </cell>
          <cell r="K348" t="str">
            <v>TONS</v>
          </cell>
        </row>
        <row r="349">
          <cell r="A349" t="str">
            <v>12057</v>
          </cell>
          <cell r="B349" t="str">
            <v>12</v>
          </cell>
          <cell r="C349" t="str">
            <v>057</v>
          </cell>
          <cell r="D349" t="str">
            <v>Hillsborough</v>
          </cell>
          <cell r="E349" t="str">
            <v>County</v>
          </cell>
          <cell r="F349" t="str">
            <v>FL</v>
          </cell>
          <cell r="G349">
            <v>1229226</v>
          </cell>
          <cell r="H349">
            <v>3.5128609385092734E-2</v>
          </cell>
          <cell r="I349">
            <v>0.5</v>
          </cell>
          <cell r="J349">
            <v>0</v>
          </cell>
          <cell r="K349" t="str">
            <v>TONS</v>
          </cell>
        </row>
        <row r="350">
          <cell r="A350" t="str">
            <v>12059</v>
          </cell>
          <cell r="B350" t="str">
            <v>12</v>
          </cell>
          <cell r="C350" t="str">
            <v>059</v>
          </cell>
          <cell r="D350" t="str">
            <v>Holmes</v>
          </cell>
          <cell r="E350" t="str">
            <v>County</v>
          </cell>
          <cell r="F350" t="str">
            <v>FL</v>
          </cell>
          <cell r="G350">
            <v>19927</v>
          </cell>
          <cell r="H350">
            <v>0.78772519696893661</v>
          </cell>
          <cell r="I350">
            <v>1</v>
          </cell>
          <cell r="J350">
            <v>71.320064227130644</v>
          </cell>
          <cell r="K350" t="str">
            <v>TONS</v>
          </cell>
        </row>
        <row r="351">
          <cell r="A351" t="str">
            <v>12061</v>
          </cell>
          <cell r="B351" t="str">
            <v>12</v>
          </cell>
          <cell r="C351" t="str">
            <v>061</v>
          </cell>
          <cell r="D351" t="str">
            <v>Indian River</v>
          </cell>
          <cell r="E351" t="str">
            <v>County</v>
          </cell>
          <cell r="F351" t="str">
            <v>FL</v>
          </cell>
          <cell r="G351">
            <v>138028</v>
          </cell>
          <cell r="H351">
            <v>4.9678326136725882E-2</v>
          </cell>
          <cell r="I351">
            <v>0.5</v>
          </cell>
          <cell r="J351">
            <v>0</v>
          </cell>
          <cell r="K351" t="str">
            <v>TONS</v>
          </cell>
        </row>
        <row r="352">
          <cell r="A352" t="str">
            <v>12063</v>
          </cell>
          <cell r="B352" t="str">
            <v>12</v>
          </cell>
          <cell r="C352" t="str">
            <v>063</v>
          </cell>
          <cell r="D352" t="str">
            <v>Jackson</v>
          </cell>
          <cell r="E352" t="str">
            <v>County</v>
          </cell>
          <cell r="F352" t="str">
            <v>FL</v>
          </cell>
          <cell r="G352">
            <v>49746</v>
          </cell>
          <cell r="H352">
            <v>0.75362843243677879</v>
          </cell>
          <cell r="I352">
            <v>1</v>
          </cell>
          <cell r="J352">
            <v>170.33759367236593</v>
          </cell>
          <cell r="K352" t="str">
            <v>TONS</v>
          </cell>
        </row>
        <row r="353">
          <cell r="A353" t="str">
            <v>12065</v>
          </cell>
          <cell r="B353" t="str">
            <v>12</v>
          </cell>
          <cell r="C353" t="str">
            <v>065</v>
          </cell>
          <cell r="D353" t="str">
            <v>Jefferson</v>
          </cell>
          <cell r="E353" t="str">
            <v>County</v>
          </cell>
          <cell r="F353" t="str">
            <v>FL</v>
          </cell>
          <cell r="G353">
            <v>14761</v>
          </cell>
          <cell r="H353">
            <v>1</v>
          </cell>
          <cell r="I353">
            <v>1</v>
          </cell>
          <cell r="J353">
            <v>67.067303819626403</v>
          </cell>
          <cell r="K353" t="str">
            <v>TONS</v>
          </cell>
        </row>
        <row r="354">
          <cell r="A354" t="str">
            <v>12067</v>
          </cell>
          <cell r="B354" t="str">
            <v>12</v>
          </cell>
          <cell r="C354" t="str">
            <v>067</v>
          </cell>
          <cell r="D354" t="str">
            <v>Lafayette</v>
          </cell>
          <cell r="E354" t="str">
            <v>County</v>
          </cell>
          <cell r="F354" t="str">
            <v>FL</v>
          </cell>
          <cell r="G354">
            <v>8870</v>
          </cell>
          <cell r="H354">
            <v>1</v>
          </cell>
          <cell r="I354">
            <v>1</v>
          </cell>
          <cell r="J354">
            <v>40.301265827524297</v>
          </cell>
          <cell r="K354" t="str">
            <v>TONS</v>
          </cell>
        </row>
        <row r="355">
          <cell r="A355" t="str">
            <v>12069</v>
          </cell>
          <cell r="B355" t="str">
            <v>12</v>
          </cell>
          <cell r="C355" t="str">
            <v>069</v>
          </cell>
          <cell r="D355" t="str">
            <v>Lake</v>
          </cell>
          <cell r="E355" t="str">
            <v>County</v>
          </cell>
          <cell r="F355" t="str">
            <v>FL</v>
          </cell>
          <cell r="G355">
            <v>297052</v>
          </cell>
          <cell r="H355">
            <v>0.19253868009641409</v>
          </cell>
          <cell r="I355">
            <v>0.5</v>
          </cell>
          <cell r="J355">
            <v>0</v>
          </cell>
          <cell r="K355" t="str">
            <v>TONS</v>
          </cell>
        </row>
        <row r="356">
          <cell r="A356" t="str">
            <v>12071</v>
          </cell>
          <cell r="B356" t="str">
            <v>12</v>
          </cell>
          <cell r="C356" t="str">
            <v>071</v>
          </cell>
          <cell r="D356" t="str">
            <v>Lee</v>
          </cell>
          <cell r="E356" t="str">
            <v>County</v>
          </cell>
          <cell r="F356" t="str">
            <v>FL</v>
          </cell>
          <cell r="G356">
            <v>618754</v>
          </cell>
          <cell r="H356">
            <v>5.820245202455257E-2</v>
          </cell>
          <cell r="I356">
            <v>0.5</v>
          </cell>
          <cell r="J356">
            <v>0</v>
          </cell>
          <cell r="K356" t="str">
            <v>TONS</v>
          </cell>
        </row>
        <row r="357">
          <cell r="A357" t="str">
            <v>12073</v>
          </cell>
          <cell r="B357" t="str">
            <v>12</v>
          </cell>
          <cell r="C357" t="str">
            <v>073</v>
          </cell>
          <cell r="D357" t="str">
            <v>Leon</v>
          </cell>
          <cell r="E357" t="str">
            <v>County</v>
          </cell>
          <cell r="F357" t="str">
            <v>FL</v>
          </cell>
          <cell r="G357">
            <v>275487</v>
          </cell>
          <cell r="H357">
            <v>0.12309473768272187</v>
          </cell>
          <cell r="I357">
            <v>1</v>
          </cell>
          <cell r="J357">
            <v>0</v>
          </cell>
          <cell r="K357" t="str">
            <v>TONS</v>
          </cell>
        </row>
        <row r="358">
          <cell r="A358" t="str">
            <v>12075</v>
          </cell>
          <cell r="B358" t="str">
            <v>12</v>
          </cell>
          <cell r="C358" t="str">
            <v>075</v>
          </cell>
          <cell r="D358" t="str">
            <v>Levy</v>
          </cell>
          <cell r="E358" t="str">
            <v>County</v>
          </cell>
          <cell r="F358" t="str">
            <v>FL</v>
          </cell>
          <cell r="G358">
            <v>40801</v>
          </cell>
          <cell r="H358">
            <v>0.92049214480037256</v>
          </cell>
          <cell r="I358">
            <v>1</v>
          </cell>
          <cell r="J358">
            <v>170.64201135110821</v>
          </cell>
          <cell r="K358" t="str">
            <v>TONS</v>
          </cell>
        </row>
        <row r="359">
          <cell r="A359" t="str">
            <v>12077</v>
          </cell>
          <cell r="B359" t="str">
            <v>12</v>
          </cell>
          <cell r="C359" t="str">
            <v>077</v>
          </cell>
          <cell r="D359" t="str">
            <v>Liberty</v>
          </cell>
          <cell r="E359" t="str">
            <v>County</v>
          </cell>
          <cell r="F359" t="str">
            <v>FL</v>
          </cell>
          <cell r="G359">
            <v>8365</v>
          </cell>
          <cell r="H359">
            <v>1</v>
          </cell>
          <cell r="I359">
            <v>1</v>
          </cell>
          <cell r="J359">
            <v>38.006774368347315</v>
          </cell>
          <cell r="K359" t="str">
            <v>TONS</v>
          </cell>
        </row>
        <row r="360">
          <cell r="A360" t="str">
            <v>12079</v>
          </cell>
          <cell r="B360" t="str">
            <v>12</v>
          </cell>
          <cell r="C360" t="str">
            <v>079</v>
          </cell>
          <cell r="D360" t="str">
            <v>Madison</v>
          </cell>
          <cell r="E360" t="str">
            <v>County</v>
          </cell>
          <cell r="F360" t="str">
            <v>FL</v>
          </cell>
          <cell r="G360">
            <v>19224</v>
          </cell>
          <cell r="H360">
            <v>0.80009363295880154</v>
          </cell>
          <cell r="I360">
            <v>1</v>
          </cell>
          <cell r="J360">
            <v>69.884303234853547</v>
          </cell>
          <cell r="K360" t="str">
            <v>TONS</v>
          </cell>
        </row>
        <row r="361">
          <cell r="A361" t="str">
            <v>12081</v>
          </cell>
          <cell r="B361" t="str">
            <v>12</v>
          </cell>
          <cell r="C361" t="str">
            <v>081</v>
          </cell>
          <cell r="D361" t="str">
            <v>Manatee</v>
          </cell>
          <cell r="E361" t="str">
            <v>County</v>
          </cell>
          <cell r="F361" t="str">
            <v>FL</v>
          </cell>
          <cell r="G361">
            <v>322833</v>
          </cell>
          <cell r="H361">
            <v>5.790300248115899E-2</v>
          </cell>
          <cell r="I361">
            <v>0.5</v>
          </cell>
          <cell r="J361">
            <v>0</v>
          </cell>
          <cell r="K361" t="str">
            <v>TONS</v>
          </cell>
        </row>
        <row r="362">
          <cell r="A362" t="str">
            <v>12083</v>
          </cell>
          <cell r="B362" t="str">
            <v>12</v>
          </cell>
          <cell r="C362" t="str">
            <v>083</v>
          </cell>
          <cell r="D362" t="str">
            <v>Marion</v>
          </cell>
          <cell r="E362" t="str">
            <v>County</v>
          </cell>
          <cell r="F362" t="str">
            <v>FL</v>
          </cell>
          <cell r="G362">
            <v>331298</v>
          </cell>
          <cell r="H362">
            <v>0.31028258546686066</v>
          </cell>
          <cell r="I362">
            <v>1</v>
          </cell>
          <cell r="J362">
            <v>467.05850304466594</v>
          </cell>
          <cell r="K362" t="str">
            <v>TONS</v>
          </cell>
        </row>
        <row r="363">
          <cell r="A363" t="str">
            <v>12085</v>
          </cell>
          <cell r="B363" t="str">
            <v>12</v>
          </cell>
          <cell r="C363" t="str">
            <v>085</v>
          </cell>
          <cell r="D363" t="str">
            <v>Martin</v>
          </cell>
          <cell r="E363" t="str">
            <v>County</v>
          </cell>
          <cell r="F363" t="str">
            <v>FL</v>
          </cell>
          <cell r="G363">
            <v>146318</v>
          </cell>
          <cell r="H363">
            <v>8.4767424377041781E-2</v>
          </cell>
          <cell r="I363">
            <v>0.5</v>
          </cell>
          <cell r="J363">
            <v>0</v>
          </cell>
          <cell r="K363" t="str">
            <v>TONS</v>
          </cell>
        </row>
        <row r="364">
          <cell r="A364" t="str">
            <v>12086</v>
          </cell>
          <cell r="B364" t="str">
            <v>12</v>
          </cell>
          <cell r="C364" t="str">
            <v>086</v>
          </cell>
          <cell r="D364" t="str">
            <v>Miami-Dade</v>
          </cell>
          <cell r="E364" t="str">
            <v>County</v>
          </cell>
          <cell r="F364" t="str">
            <v>FL</v>
          </cell>
          <cell r="G364">
            <v>2496435</v>
          </cell>
          <cell r="H364">
            <v>4.043766410901946E-3</v>
          </cell>
          <cell r="I364">
            <v>0.5</v>
          </cell>
          <cell r="J364">
            <v>0</v>
          </cell>
          <cell r="K364" t="str">
            <v>TONS</v>
          </cell>
        </row>
        <row r="365">
          <cell r="A365" t="str">
            <v>12087</v>
          </cell>
          <cell r="B365" t="str">
            <v>12</v>
          </cell>
          <cell r="C365" t="str">
            <v>087</v>
          </cell>
          <cell r="D365" t="str">
            <v>Monroe</v>
          </cell>
          <cell r="E365" t="str">
            <v>County</v>
          </cell>
          <cell r="F365" t="str">
            <v>FL</v>
          </cell>
          <cell r="G365">
            <v>73090</v>
          </cell>
          <cell r="H365">
            <v>8.71391435216856E-2</v>
          </cell>
          <cell r="I365">
            <v>0</v>
          </cell>
          <cell r="J365">
            <v>0</v>
          </cell>
          <cell r="K365" t="str">
            <v>TONS</v>
          </cell>
        </row>
        <row r="366">
          <cell r="A366" t="str">
            <v>12089</v>
          </cell>
          <cell r="B366" t="str">
            <v>12</v>
          </cell>
          <cell r="C366" t="str">
            <v>089</v>
          </cell>
          <cell r="D366" t="str">
            <v>Nassau</v>
          </cell>
          <cell r="E366" t="str">
            <v>County</v>
          </cell>
          <cell r="F366" t="str">
            <v>FL</v>
          </cell>
          <cell r="G366">
            <v>73314</v>
          </cell>
          <cell r="H366">
            <v>0.4814632948686472</v>
          </cell>
          <cell r="I366">
            <v>1</v>
          </cell>
          <cell r="J366">
            <v>160.37813767530466</v>
          </cell>
          <cell r="K366" t="str">
            <v>TONS</v>
          </cell>
        </row>
        <row r="367">
          <cell r="A367" t="str">
            <v>12091</v>
          </cell>
          <cell r="B367" t="str">
            <v>12</v>
          </cell>
          <cell r="C367" t="str">
            <v>091</v>
          </cell>
          <cell r="D367" t="str">
            <v>Okaloosa</v>
          </cell>
          <cell r="E367" t="str">
            <v>County</v>
          </cell>
          <cell r="F367" t="str">
            <v>FL</v>
          </cell>
          <cell r="G367">
            <v>180822</v>
          </cell>
          <cell r="H367">
            <v>0.12099191470064484</v>
          </cell>
          <cell r="I367">
            <v>1</v>
          </cell>
          <cell r="J367">
            <v>0</v>
          </cell>
          <cell r="K367" t="str">
            <v>TONS</v>
          </cell>
        </row>
        <row r="368">
          <cell r="A368" t="str">
            <v>12093</v>
          </cell>
          <cell r="B368" t="str">
            <v>12</v>
          </cell>
          <cell r="C368" t="str">
            <v>093</v>
          </cell>
          <cell r="D368" t="str">
            <v>Okeechobee</v>
          </cell>
          <cell r="E368" t="str">
            <v>County</v>
          </cell>
          <cell r="F368" t="str">
            <v>FL</v>
          </cell>
          <cell r="G368">
            <v>39996</v>
          </cell>
          <cell r="H368">
            <v>0.36548654865486546</v>
          </cell>
          <cell r="I368">
            <v>0</v>
          </cell>
          <cell r="J368">
            <v>0</v>
          </cell>
          <cell r="K368" t="str">
            <v>TONS</v>
          </cell>
        </row>
        <row r="369">
          <cell r="A369" t="str">
            <v>12095</v>
          </cell>
          <cell r="B369" t="str">
            <v>12</v>
          </cell>
          <cell r="C369" t="str">
            <v>095</v>
          </cell>
          <cell r="D369" t="str">
            <v>Orange</v>
          </cell>
          <cell r="E369" t="str">
            <v>County</v>
          </cell>
          <cell r="F369" t="str">
            <v>FL</v>
          </cell>
          <cell r="G369">
            <v>1145956</v>
          </cell>
          <cell r="H369">
            <v>2.0421377435084768E-2</v>
          </cell>
          <cell r="I369">
            <v>0.5</v>
          </cell>
          <cell r="J369">
            <v>0</v>
          </cell>
          <cell r="K369" t="str">
            <v>TONS</v>
          </cell>
        </row>
        <row r="370">
          <cell r="A370" t="str">
            <v>12097</v>
          </cell>
          <cell r="B370" t="str">
            <v>12</v>
          </cell>
          <cell r="C370" t="str">
            <v>097</v>
          </cell>
          <cell r="D370" t="str">
            <v>Osceola</v>
          </cell>
          <cell r="E370" t="str">
            <v>County</v>
          </cell>
          <cell r="F370" t="str">
            <v>FL</v>
          </cell>
          <cell r="G370">
            <v>268685</v>
          </cell>
          <cell r="H370">
            <v>7.8210543945512398E-2</v>
          </cell>
          <cell r="I370">
            <v>0.5</v>
          </cell>
          <cell r="J370">
            <v>0</v>
          </cell>
          <cell r="K370" t="str">
            <v>TONS</v>
          </cell>
        </row>
        <row r="371">
          <cell r="A371" t="str">
            <v>12099</v>
          </cell>
          <cell r="B371" t="str">
            <v>12</v>
          </cell>
          <cell r="C371" t="str">
            <v>099</v>
          </cell>
          <cell r="D371" t="str">
            <v>Palm Beach</v>
          </cell>
          <cell r="E371" t="str">
            <v>County</v>
          </cell>
          <cell r="F371" t="str">
            <v>FL</v>
          </cell>
          <cell r="G371">
            <v>1320134</v>
          </cell>
          <cell r="H371">
            <v>1.0425456809687501E-2</v>
          </cell>
          <cell r="I371">
            <v>0.5</v>
          </cell>
          <cell r="J371">
            <v>0</v>
          </cell>
          <cell r="K371" t="str">
            <v>TONS</v>
          </cell>
        </row>
        <row r="372">
          <cell r="A372" t="str">
            <v>12101</v>
          </cell>
          <cell r="B372" t="str">
            <v>12</v>
          </cell>
          <cell r="C372" t="str">
            <v>101</v>
          </cell>
          <cell r="D372" t="str">
            <v>Pasco</v>
          </cell>
          <cell r="E372" t="str">
            <v>County</v>
          </cell>
          <cell r="F372" t="str">
            <v>FL</v>
          </cell>
          <cell r="G372">
            <v>464697</v>
          </cell>
          <cell r="H372">
            <v>9.4663834713802755E-2</v>
          </cell>
          <cell r="I372">
            <v>0.5</v>
          </cell>
          <cell r="J372">
            <v>0</v>
          </cell>
          <cell r="K372" t="str">
            <v>TONS</v>
          </cell>
        </row>
        <row r="373">
          <cell r="A373" t="str">
            <v>12103</v>
          </cell>
          <cell r="B373" t="str">
            <v>12</v>
          </cell>
          <cell r="C373" t="str">
            <v>103</v>
          </cell>
          <cell r="D373" t="str">
            <v>Pinellas</v>
          </cell>
          <cell r="E373" t="str">
            <v>County</v>
          </cell>
          <cell r="F373" t="str">
            <v>FL</v>
          </cell>
          <cell r="G373">
            <v>916542</v>
          </cell>
          <cell r="H373">
            <v>2.8400226067108762E-3</v>
          </cell>
          <cell r="I373">
            <v>0.5</v>
          </cell>
          <cell r="J373">
            <v>0</v>
          </cell>
          <cell r="K373" t="str">
            <v>TONS</v>
          </cell>
        </row>
        <row r="374">
          <cell r="A374" t="str">
            <v>12105</v>
          </cell>
          <cell r="B374" t="str">
            <v>12</v>
          </cell>
          <cell r="C374" t="str">
            <v>105</v>
          </cell>
          <cell r="D374" t="str">
            <v>Polk</v>
          </cell>
          <cell r="E374" t="str">
            <v>County</v>
          </cell>
          <cell r="F374" t="str">
            <v>FL</v>
          </cell>
          <cell r="G374">
            <v>602095</v>
          </cell>
          <cell r="H374">
            <v>0.1351049253024855</v>
          </cell>
          <cell r="I374">
            <v>0.5</v>
          </cell>
          <cell r="J374">
            <v>0</v>
          </cell>
          <cell r="K374" t="str">
            <v>TONS</v>
          </cell>
        </row>
        <row r="375">
          <cell r="A375" t="str">
            <v>12107</v>
          </cell>
          <cell r="B375" t="str">
            <v>12</v>
          </cell>
          <cell r="C375" t="str">
            <v>107</v>
          </cell>
          <cell r="D375" t="str">
            <v>Putnam</v>
          </cell>
          <cell r="E375" t="str">
            <v>County</v>
          </cell>
          <cell r="F375" t="str">
            <v>FL</v>
          </cell>
          <cell r="G375">
            <v>74364</v>
          </cell>
          <cell r="H375">
            <v>0.56162928298639125</v>
          </cell>
          <cell r="I375">
            <v>1</v>
          </cell>
          <cell r="J375">
            <v>189.76125899510168</v>
          </cell>
          <cell r="K375" t="str">
            <v>TONS</v>
          </cell>
        </row>
        <row r="376">
          <cell r="A376" t="str">
            <v>12109</v>
          </cell>
          <cell r="B376" t="str">
            <v>12</v>
          </cell>
          <cell r="C376" t="str">
            <v>109</v>
          </cell>
          <cell r="D376" t="str">
            <v>St. Johns</v>
          </cell>
          <cell r="E376" t="str">
            <v>County</v>
          </cell>
          <cell r="F376" t="str">
            <v>FL</v>
          </cell>
          <cell r="G376">
            <v>190039</v>
          </cell>
          <cell r="H376">
            <v>0.23773541220486322</v>
          </cell>
          <cell r="I376">
            <v>1</v>
          </cell>
          <cell r="J376">
            <v>205.27292996862681</v>
          </cell>
          <cell r="K376" t="str">
            <v>TONS</v>
          </cell>
        </row>
        <row r="377">
          <cell r="A377" t="str">
            <v>12111</v>
          </cell>
          <cell r="B377" t="str">
            <v>12</v>
          </cell>
          <cell r="C377" t="str">
            <v>111</v>
          </cell>
          <cell r="D377" t="str">
            <v>St. Lucie</v>
          </cell>
          <cell r="E377" t="str">
            <v>County</v>
          </cell>
          <cell r="F377" t="str">
            <v>FL</v>
          </cell>
          <cell r="G377">
            <v>277789</v>
          </cell>
          <cell r="H377">
            <v>3.3572243681355272E-2</v>
          </cell>
          <cell r="I377">
            <v>0.5</v>
          </cell>
          <cell r="J377">
            <v>0</v>
          </cell>
          <cell r="K377" t="str">
            <v>TONS</v>
          </cell>
        </row>
        <row r="378">
          <cell r="A378" t="str">
            <v>12113</v>
          </cell>
          <cell r="B378" t="str">
            <v>12</v>
          </cell>
          <cell r="C378" t="str">
            <v>113</v>
          </cell>
          <cell r="D378" t="str">
            <v>Santa Rosa</v>
          </cell>
          <cell r="E378" t="str">
            <v>County</v>
          </cell>
          <cell r="F378" t="str">
            <v>FL</v>
          </cell>
          <cell r="G378">
            <v>151372</v>
          </cell>
          <cell r="H378">
            <v>0.20989350738577808</v>
          </cell>
          <cell r="I378">
            <v>1</v>
          </cell>
          <cell r="J378">
            <v>144.35758938806109</v>
          </cell>
          <cell r="K378" t="str">
            <v>TONS</v>
          </cell>
        </row>
        <row r="379">
          <cell r="A379" t="str">
            <v>12115</v>
          </cell>
          <cell r="B379" t="str">
            <v>12</v>
          </cell>
          <cell r="C379" t="str">
            <v>115</v>
          </cell>
          <cell r="D379" t="str">
            <v>Sarasota</v>
          </cell>
          <cell r="E379" t="str">
            <v>County</v>
          </cell>
          <cell r="F379" t="str">
            <v>FL</v>
          </cell>
          <cell r="G379">
            <v>379448</v>
          </cell>
          <cell r="H379">
            <v>4.3204866015896778E-2</v>
          </cell>
          <cell r="I379">
            <v>0.5</v>
          </cell>
          <cell r="J379">
            <v>0</v>
          </cell>
          <cell r="K379" t="str">
            <v>TONS</v>
          </cell>
        </row>
        <row r="380">
          <cell r="A380" t="str">
            <v>12117</v>
          </cell>
          <cell r="B380" t="str">
            <v>12</v>
          </cell>
          <cell r="C380" t="str">
            <v>117</v>
          </cell>
          <cell r="D380" t="str">
            <v>Seminole</v>
          </cell>
          <cell r="E380" t="str">
            <v>County</v>
          </cell>
          <cell r="F380" t="str">
            <v>FL</v>
          </cell>
          <cell r="G380">
            <v>422718</v>
          </cell>
          <cell r="H380">
            <v>3.1576606626639983E-2</v>
          </cell>
          <cell r="I380">
            <v>0.5</v>
          </cell>
          <cell r="J380">
            <v>0</v>
          </cell>
          <cell r="K380" t="str">
            <v>TONS</v>
          </cell>
        </row>
        <row r="381">
          <cell r="A381" t="str">
            <v>12119</v>
          </cell>
          <cell r="B381" t="str">
            <v>12</v>
          </cell>
          <cell r="C381" t="str">
            <v>119</v>
          </cell>
          <cell r="D381" t="str">
            <v>Sumter</v>
          </cell>
          <cell r="E381" t="str">
            <v>County</v>
          </cell>
          <cell r="F381" t="str">
            <v>FL</v>
          </cell>
          <cell r="G381">
            <v>93420</v>
          </cell>
          <cell r="H381">
            <v>0.34964675658317279</v>
          </cell>
          <cell r="I381">
            <v>1</v>
          </cell>
          <cell r="J381">
            <v>148.41043370803308</v>
          </cell>
          <cell r="K381" t="str">
            <v>TONS</v>
          </cell>
        </row>
        <row r="382">
          <cell r="A382" t="str">
            <v>12121</v>
          </cell>
          <cell r="B382" t="str">
            <v>12</v>
          </cell>
          <cell r="C382" t="str">
            <v>121</v>
          </cell>
          <cell r="D382" t="str">
            <v>Suwannee</v>
          </cell>
          <cell r="E382" t="str">
            <v>County</v>
          </cell>
          <cell r="F382" t="str">
            <v>FL</v>
          </cell>
          <cell r="G382">
            <v>41551</v>
          </cell>
          <cell r="H382">
            <v>0.83167673461529201</v>
          </cell>
          <cell r="I382">
            <v>1</v>
          </cell>
          <cell r="J382">
            <v>157.0113690193638</v>
          </cell>
          <cell r="K382" t="str">
            <v>TONS</v>
          </cell>
        </row>
        <row r="383">
          <cell r="A383" t="str">
            <v>12123</v>
          </cell>
          <cell r="B383" t="str">
            <v>12</v>
          </cell>
          <cell r="C383" t="str">
            <v>123</v>
          </cell>
          <cell r="D383" t="str">
            <v>Taylor</v>
          </cell>
          <cell r="E383" t="str">
            <v>County</v>
          </cell>
          <cell r="F383" t="str">
            <v>FL</v>
          </cell>
          <cell r="G383">
            <v>22570</v>
          </cell>
          <cell r="H383">
            <v>0.69282233052724851</v>
          </cell>
          <cell r="I383">
            <v>1</v>
          </cell>
          <cell r="J383">
            <v>71.047451380495744</v>
          </cell>
          <cell r="K383" t="str">
            <v>TONS</v>
          </cell>
        </row>
        <row r="384">
          <cell r="A384" t="str">
            <v>12125</v>
          </cell>
          <cell r="B384" t="str">
            <v>12</v>
          </cell>
          <cell r="C384" t="str">
            <v>125</v>
          </cell>
          <cell r="D384" t="str">
            <v>Union</v>
          </cell>
          <cell r="E384" t="str">
            <v>County</v>
          </cell>
          <cell r="F384" t="str">
            <v>FL</v>
          </cell>
          <cell r="G384">
            <v>15535</v>
          </cell>
          <cell r="H384">
            <v>0.67447698744769879</v>
          </cell>
          <cell r="I384">
            <v>1</v>
          </cell>
          <cell r="J384">
            <v>47.607290117339282</v>
          </cell>
          <cell r="K384" t="str">
            <v>TONS</v>
          </cell>
        </row>
        <row r="385">
          <cell r="A385" t="str">
            <v>12127</v>
          </cell>
          <cell r="B385" t="str">
            <v>12</v>
          </cell>
          <cell r="C385" t="str">
            <v>127</v>
          </cell>
          <cell r="D385" t="str">
            <v>Volusia</v>
          </cell>
          <cell r="E385" t="str">
            <v>County</v>
          </cell>
          <cell r="F385" t="str">
            <v>FL</v>
          </cell>
          <cell r="G385">
            <v>494593</v>
          </cell>
          <cell r="H385">
            <v>9.9433271396885931E-2</v>
          </cell>
          <cell r="I385">
            <v>1</v>
          </cell>
          <cell r="J385">
            <v>0</v>
          </cell>
          <cell r="K385" t="str">
            <v>TONS</v>
          </cell>
        </row>
        <row r="386">
          <cell r="A386" t="str">
            <v>12129</v>
          </cell>
          <cell r="B386" t="str">
            <v>12</v>
          </cell>
          <cell r="C386" t="str">
            <v>129</v>
          </cell>
          <cell r="D386" t="str">
            <v>Wakulla</v>
          </cell>
          <cell r="E386" t="str">
            <v>County</v>
          </cell>
          <cell r="F386" t="str">
            <v>FL</v>
          </cell>
          <cell r="G386">
            <v>30776</v>
          </cell>
          <cell r="H386">
            <v>0.61677930855211849</v>
          </cell>
          <cell r="I386">
            <v>1</v>
          </cell>
          <cell r="J386">
            <v>86.245617580390771</v>
          </cell>
          <cell r="K386" t="str">
            <v>TONS</v>
          </cell>
        </row>
        <row r="387">
          <cell r="A387" t="str">
            <v>12131</v>
          </cell>
          <cell r="B387" t="str">
            <v>12</v>
          </cell>
          <cell r="C387" t="str">
            <v>131</v>
          </cell>
          <cell r="D387" t="str">
            <v>Walton</v>
          </cell>
          <cell r="E387" t="str">
            <v>County</v>
          </cell>
          <cell r="F387" t="str">
            <v>FL</v>
          </cell>
          <cell r="G387">
            <v>55043</v>
          </cell>
          <cell r="H387">
            <v>0.63125193030903115</v>
          </cell>
          <cell r="I387">
            <v>1</v>
          </cell>
          <cell r="J387">
            <v>157.87009948626368</v>
          </cell>
          <cell r="K387" t="str">
            <v>TONS</v>
          </cell>
        </row>
        <row r="388">
          <cell r="A388" t="str">
            <v>12133</v>
          </cell>
          <cell r="B388" t="str">
            <v>12</v>
          </cell>
          <cell r="C388" t="str">
            <v>133</v>
          </cell>
          <cell r="D388" t="str">
            <v>Washington</v>
          </cell>
          <cell r="E388" t="str">
            <v>County</v>
          </cell>
          <cell r="F388" t="str">
            <v>FL</v>
          </cell>
          <cell r="G388">
            <v>24896</v>
          </cell>
          <cell r="H388">
            <v>0.84551735218508994</v>
          </cell>
          <cell r="I388">
            <v>1</v>
          </cell>
          <cell r="J388">
            <v>95.641673694406578</v>
          </cell>
          <cell r="K388" t="str">
            <v>TONS</v>
          </cell>
        </row>
        <row r="389">
          <cell r="A389" t="str">
            <v>13001</v>
          </cell>
          <cell r="B389" t="str">
            <v>13</v>
          </cell>
          <cell r="C389" t="str">
            <v>001</v>
          </cell>
          <cell r="D389" t="str">
            <v>Appling</v>
          </cell>
          <cell r="E389" t="str">
            <v>County</v>
          </cell>
          <cell r="F389" t="str">
            <v>GA</v>
          </cell>
          <cell r="G389">
            <v>18236</v>
          </cell>
          <cell r="H389">
            <v>0.71441105505593328</v>
          </cell>
          <cell r="I389">
            <v>1</v>
          </cell>
          <cell r="J389">
            <v>59.193336099322032</v>
          </cell>
          <cell r="K389" t="str">
            <v>TONS</v>
          </cell>
        </row>
        <row r="390">
          <cell r="A390" t="str">
            <v>13003</v>
          </cell>
          <cell r="B390" t="str">
            <v>13</v>
          </cell>
          <cell r="C390" t="str">
            <v>003</v>
          </cell>
          <cell r="D390" t="str">
            <v>Atkinson</v>
          </cell>
          <cell r="E390" t="str">
            <v>County</v>
          </cell>
          <cell r="F390" t="str">
            <v>GA</v>
          </cell>
          <cell r="G390">
            <v>8375</v>
          </cell>
          <cell r="H390">
            <v>1</v>
          </cell>
          <cell r="I390">
            <v>1</v>
          </cell>
          <cell r="J390">
            <v>38.052209842786461</v>
          </cell>
          <cell r="K390" t="str">
            <v>TONS</v>
          </cell>
        </row>
        <row r="391">
          <cell r="A391" t="str">
            <v>13005</v>
          </cell>
          <cell r="B391" t="str">
            <v>13</v>
          </cell>
          <cell r="C391" t="str">
            <v>005</v>
          </cell>
          <cell r="D391" t="str">
            <v>Bacon</v>
          </cell>
          <cell r="E391" t="str">
            <v>County</v>
          </cell>
          <cell r="F391" t="str">
            <v>GA</v>
          </cell>
          <cell r="G391">
            <v>11096</v>
          </cell>
          <cell r="H391">
            <v>0.69286229271809663</v>
          </cell>
          <cell r="I391">
            <v>1</v>
          </cell>
          <cell r="J391">
            <v>34.930792748816998</v>
          </cell>
          <cell r="K391" t="str">
            <v>TONS</v>
          </cell>
        </row>
        <row r="392">
          <cell r="A392" t="str">
            <v>13007</v>
          </cell>
          <cell r="B392" t="str">
            <v>13</v>
          </cell>
          <cell r="C392" t="str">
            <v>007</v>
          </cell>
          <cell r="D392" t="str">
            <v>Baker</v>
          </cell>
          <cell r="E392" t="str">
            <v>County</v>
          </cell>
          <cell r="F392" t="str">
            <v>GA</v>
          </cell>
          <cell r="G392">
            <v>3451</v>
          </cell>
          <cell r="H392">
            <v>1</v>
          </cell>
          <cell r="I392">
            <v>1</v>
          </cell>
          <cell r="J392">
            <v>15.67978222894998</v>
          </cell>
          <cell r="K392" t="str">
            <v>TONS</v>
          </cell>
        </row>
        <row r="393">
          <cell r="A393" t="str">
            <v>13009</v>
          </cell>
          <cell r="B393" t="str">
            <v>13</v>
          </cell>
          <cell r="C393" t="str">
            <v>009</v>
          </cell>
          <cell r="D393" t="str">
            <v>Baldwin</v>
          </cell>
          <cell r="E393" t="str">
            <v>County</v>
          </cell>
          <cell r="F393" t="str">
            <v>GA</v>
          </cell>
          <cell r="G393">
            <v>45720</v>
          </cell>
          <cell r="H393">
            <v>0.35139982502187228</v>
          </cell>
          <cell r="I393">
            <v>1</v>
          </cell>
          <cell r="J393">
            <v>72.996633233935199</v>
          </cell>
          <cell r="K393" t="str">
            <v>TONS</v>
          </cell>
        </row>
        <row r="394">
          <cell r="A394" t="str">
            <v>13011</v>
          </cell>
          <cell r="B394" t="str">
            <v>13</v>
          </cell>
          <cell r="C394" t="str">
            <v>011</v>
          </cell>
          <cell r="D394" t="str">
            <v>Banks</v>
          </cell>
          <cell r="E394" t="str">
            <v>County</v>
          </cell>
          <cell r="F394" t="str">
            <v>GA</v>
          </cell>
          <cell r="G394">
            <v>18395</v>
          </cell>
          <cell r="H394">
            <v>0.93829845066594186</v>
          </cell>
          <cell r="I394">
            <v>1</v>
          </cell>
          <cell r="J394">
            <v>78.421628881969468</v>
          </cell>
          <cell r="K394" t="str">
            <v>TONS</v>
          </cell>
        </row>
        <row r="395">
          <cell r="A395" t="str">
            <v>13013</v>
          </cell>
          <cell r="B395" t="str">
            <v>13</v>
          </cell>
          <cell r="C395" t="str">
            <v>013</v>
          </cell>
          <cell r="D395" t="str">
            <v>Barrow</v>
          </cell>
          <cell r="E395" t="str">
            <v>County</v>
          </cell>
          <cell r="F395" t="str">
            <v>GA</v>
          </cell>
          <cell r="G395">
            <v>69367</v>
          </cell>
          <cell r="H395">
            <v>0.30061844969509999</v>
          </cell>
          <cell r="I395">
            <v>1</v>
          </cell>
          <cell r="J395">
            <v>94.74659484795535</v>
          </cell>
          <cell r="K395" t="str">
            <v>TONS</v>
          </cell>
        </row>
        <row r="396">
          <cell r="A396" t="str">
            <v>13015</v>
          </cell>
          <cell r="B396" t="str">
            <v>13</v>
          </cell>
          <cell r="C396" t="str">
            <v>015</v>
          </cell>
          <cell r="D396" t="str">
            <v>Bartow</v>
          </cell>
          <cell r="E396" t="str">
            <v>County</v>
          </cell>
          <cell r="F396" t="str">
            <v>GA</v>
          </cell>
          <cell r="G396">
            <v>100157</v>
          </cell>
          <cell r="H396">
            <v>0.35227692522739301</v>
          </cell>
          <cell r="I396">
            <v>1</v>
          </cell>
          <cell r="J396">
            <v>160.30998446364597</v>
          </cell>
          <cell r="K396" t="str">
            <v>TONS</v>
          </cell>
        </row>
        <row r="397">
          <cell r="A397" t="str">
            <v>13017</v>
          </cell>
          <cell r="B397" t="str">
            <v>13</v>
          </cell>
          <cell r="C397" t="str">
            <v>017</v>
          </cell>
          <cell r="D397" t="str">
            <v>Ben Hill</v>
          </cell>
          <cell r="E397" t="str">
            <v>County</v>
          </cell>
          <cell r="F397" t="str">
            <v>GA</v>
          </cell>
          <cell r="G397">
            <v>17634</v>
          </cell>
          <cell r="H397">
            <v>0.34002495179766362</v>
          </cell>
          <cell r="I397">
            <v>1</v>
          </cell>
          <cell r="J397">
            <v>27.243110473713148</v>
          </cell>
          <cell r="K397" t="str">
            <v>TONS</v>
          </cell>
        </row>
        <row r="398">
          <cell r="A398" t="str">
            <v>13019</v>
          </cell>
          <cell r="B398" t="str">
            <v>13</v>
          </cell>
          <cell r="C398" t="str">
            <v>019</v>
          </cell>
          <cell r="D398" t="str">
            <v>Berrien</v>
          </cell>
          <cell r="E398" t="str">
            <v>County</v>
          </cell>
          <cell r="F398" t="str">
            <v>GA</v>
          </cell>
          <cell r="G398">
            <v>19286</v>
          </cell>
          <cell r="H398">
            <v>0.76143316395312666</v>
          </cell>
          <cell r="I398">
            <v>1</v>
          </cell>
          <cell r="J398">
            <v>66.721994213888863</v>
          </cell>
          <cell r="K398" t="str">
            <v>TONS</v>
          </cell>
        </row>
        <row r="399">
          <cell r="A399" t="str">
            <v>13021</v>
          </cell>
          <cell r="B399" t="str">
            <v>13</v>
          </cell>
          <cell r="C399" t="str">
            <v>021</v>
          </cell>
          <cell r="D399" t="str">
            <v>Bibb</v>
          </cell>
          <cell r="E399" t="str">
            <v>County</v>
          </cell>
          <cell r="F399" t="str">
            <v>GA</v>
          </cell>
          <cell r="G399">
            <v>155547</v>
          </cell>
          <cell r="H399">
            <v>0.14410435431091567</v>
          </cell>
          <cell r="I399">
            <v>1</v>
          </cell>
          <cell r="J399">
            <v>0</v>
          </cell>
          <cell r="K399" t="str">
            <v>TONS</v>
          </cell>
        </row>
        <row r="400">
          <cell r="A400" t="str">
            <v>13023</v>
          </cell>
          <cell r="B400" t="str">
            <v>13</v>
          </cell>
          <cell r="C400" t="str">
            <v>023</v>
          </cell>
          <cell r="D400" t="str">
            <v>Bleckley</v>
          </cell>
          <cell r="E400" t="str">
            <v>County</v>
          </cell>
          <cell r="F400" t="str">
            <v>GA</v>
          </cell>
          <cell r="G400">
            <v>13063</v>
          </cell>
          <cell r="H400">
            <v>0.51588455944270073</v>
          </cell>
          <cell r="I400">
            <v>1</v>
          </cell>
          <cell r="J400">
            <v>30.618966224541843</v>
          </cell>
          <cell r="K400" t="str">
            <v>TONS</v>
          </cell>
        </row>
        <row r="401">
          <cell r="A401" t="str">
            <v>13025</v>
          </cell>
          <cell r="B401" t="str">
            <v>13</v>
          </cell>
          <cell r="C401" t="str">
            <v>025</v>
          </cell>
          <cell r="D401" t="str">
            <v>Brantley</v>
          </cell>
          <cell r="E401" t="str">
            <v>County</v>
          </cell>
          <cell r="F401" t="str">
            <v>GA</v>
          </cell>
          <cell r="G401">
            <v>18411</v>
          </cell>
          <cell r="H401">
            <v>0.9944598337950139</v>
          </cell>
          <cell r="I401">
            <v>1</v>
          </cell>
          <cell r="J401">
            <v>83.187810150636096</v>
          </cell>
          <cell r="K401" t="str">
            <v>TONS</v>
          </cell>
        </row>
        <row r="402">
          <cell r="A402" t="str">
            <v>13027</v>
          </cell>
          <cell r="B402" t="str">
            <v>13</v>
          </cell>
          <cell r="C402" t="str">
            <v>027</v>
          </cell>
          <cell r="D402" t="str">
            <v>Brooks</v>
          </cell>
          <cell r="E402" t="str">
            <v>County</v>
          </cell>
          <cell r="F402" t="str">
            <v>GA</v>
          </cell>
          <cell r="G402">
            <v>16243</v>
          </cell>
          <cell r="H402">
            <v>0.71039832543249404</v>
          </cell>
          <cell r="I402">
            <v>1</v>
          </cell>
          <cell r="J402">
            <v>52.427993955332902</v>
          </cell>
          <cell r="K402" t="str">
            <v>TONS</v>
          </cell>
        </row>
        <row r="403">
          <cell r="A403" t="str">
            <v>13029</v>
          </cell>
          <cell r="B403" t="str">
            <v>13</v>
          </cell>
          <cell r="C403" t="str">
            <v>029</v>
          </cell>
          <cell r="D403" t="str">
            <v>Bryan</v>
          </cell>
          <cell r="E403" t="str">
            <v>County</v>
          </cell>
          <cell r="F403" t="str">
            <v>GA</v>
          </cell>
          <cell r="G403">
            <v>30233</v>
          </cell>
          <cell r="H403">
            <v>0.5234346574934674</v>
          </cell>
          <cell r="I403">
            <v>1</v>
          </cell>
          <cell r="J403">
            <v>71.901638299951728</v>
          </cell>
          <cell r="K403" t="str">
            <v>TONS</v>
          </cell>
        </row>
        <row r="404">
          <cell r="A404" t="str">
            <v>13031</v>
          </cell>
          <cell r="B404" t="str">
            <v>13</v>
          </cell>
          <cell r="C404" t="str">
            <v>031</v>
          </cell>
          <cell r="D404" t="str">
            <v>Bulloch</v>
          </cell>
          <cell r="E404" t="str">
            <v>County</v>
          </cell>
          <cell r="F404" t="str">
            <v>GA</v>
          </cell>
          <cell r="G404">
            <v>70217</v>
          </cell>
          <cell r="H404">
            <v>0.48283179287067235</v>
          </cell>
          <cell r="I404">
            <v>1</v>
          </cell>
          <cell r="J404">
            <v>154.03988899104351</v>
          </cell>
          <cell r="K404" t="str">
            <v>TONS</v>
          </cell>
        </row>
        <row r="405">
          <cell r="A405" t="str">
            <v>13033</v>
          </cell>
          <cell r="B405" t="str">
            <v>13</v>
          </cell>
          <cell r="C405" t="str">
            <v>033</v>
          </cell>
          <cell r="D405" t="str">
            <v>Burke</v>
          </cell>
          <cell r="E405" t="str">
            <v>County</v>
          </cell>
          <cell r="F405" t="str">
            <v>GA</v>
          </cell>
          <cell r="G405">
            <v>23316</v>
          </cell>
          <cell r="H405">
            <v>0.74995711099674045</v>
          </cell>
          <cell r="I405">
            <v>1</v>
          </cell>
          <cell r="J405">
            <v>79.448470604294229</v>
          </cell>
          <cell r="K405" t="str">
            <v>TONS</v>
          </cell>
        </row>
        <row r="406">
          <cell r="A406" t="str">
            <v>13035</v>
          </cell>
          <cell r="B406" t="str">
            <v>13</v>
          </cell>
          <cell r="C406" t="str">
            <v>035</v>
          </cell>
          <cell r="D406" t="str">
            <v>Butts</v>
          </cell>
          <cell r="E406" t="str">
            <v>County</v>
          </cell>
          <cell r="F406" t="str">
            <v>GA</v>
          </cell>
          <cell r="G406">
            <v>23655</v>
          </cell>
          <cell r="H406">
            <v>0.77941238638765586</v>
          </cell>
          <cell r="I406">
            <v>1</v>
          </cell>
          <cell r="J406">
            <v>83.769384223457195</v>
          </cell>
          <cell r="K406" t="str">
            <v>TONS</v>
          </cell>
        </row>
        <row r="407">
          <cell r="A407" t="str">
            <v>13037</v>
          </cell>
          <cell r="B407" t="str">
            <v>13</v>
          </cell>
          <cell r="C407" t="str">
            <v>037</v>
          </cell>
          <cell r="D407" t="str">
            <v>Calhoun</v>
          </cell>
          <cell r="E407" t="str">
            <v>County</v>
          </cell>
          <cell r="F407" t="str">
            <v>GA</v>
          </cell>
          <cell r="G407">
            <v>6694</v>
          </cell>
          <cell r="H407">
            <v>1</v>
          </cell>
          <cell r="I407">
            <v>1</v>
          </cell>
          <cell r="J407">
            <v>30.414506589565683</v>
          </cell>
          <cell r="K407" t="str">
            <v>TONS</v>
          </cell>
        </row>
        <row r="408">
          <cell r="A408" t="str">
            <v>13039</v>
          </cell>
          <cell r="B408" t="str">
            <v>13</v>
          </cell>
          <cell r="C408" t="str">
            <v>039</v>
          </cell>
          <cell r="D408" t="str">
            <v>Camden</v>
          </cell>
          <cell r="E408" t="str">
            <v>County</v>
          </cell>
          <cell r="F408" t="str">
            <v>GA</v>
          </cell>
          <cell r="G408">
            <v>50513</v>
          </cell>
          <cell r="H408">
            <v>0.31443390810286459</v>
          </cell>
          <cell r="I408">
            <v>1</v>
          </cell>
          <cell r="J408">
            <v>72.165164051698781</v>
          </cell>
          <cell r="K408" t="str">
            <v>TONS</v>
          </cell>
        </row>
        <row r="409">
          <cell r="A409" t="str">
            <v>13043</v>
          </cell>
          <cell r="B409" t="str">
            <v>13</v>
          </cell>
          <cell r="C409" t="str">
            <v>043</v>
          </cell>
          <cell r="D409" t="str">
            <v>Candler</v>
          </cell>
          <cell r="E409" t="str">
            <v>County</v>
          </cell>
          <cell r="F409" t="str">
            <v>GA</v>
          </cell>
          <cell r="G409">
            <v>10998</v>
          </cell>
          <cell r="H409">
            <v>0.66966721222040371</v>
          </cell>
          <cell r="I409">
            <v>1</v>
          </cell>
          <cell r="J409">
            <v>33.463226924432512</v>
          </cell>
          <cell r="K409" t="str">
            <v>TONS</v>
          </cell>
        </row>
        <row r="410">
          <cell r="A410" t="str">
            <v>13045</v>
          </cell>
          <cell r="B410" t="str">
            <v>13</v>
          </cell>
          <cell r="C410" t="str">
            <v>045</v>
          </cell>
          <cell r="D410" t="str">
            <v>Carroll</v>
          </cell>
          <cell r="E410" t="str">
            <v>County</v>
          </cell>
          <cell r="F410" t="str">
            <v>GA</v>
          </cell>
          <cell r="G410">
            <v>110527</v>
          </cell>
          <cell r="H410">
            <v>0.41825074416205993</v>
          </cell>
          <cell r="I410">
            <v>1</v>
          </cell>
          <cell r="J410">
            <v>210.03911123729344</v>
          </cell>
          <cell r="K410" t="str">
            <v>TONS</v>
          </cell>
        </row>
        <row r="411">
          <cell r="A411" t="str">
            <v>13047</v>
          </cell>
          <cell r="B411" t="str">
            <v>13</v>
          </cell>
          <cell r="C411" t="str">
            <v>047</v>
          </cell>
          <cell r="D411" t="str">
            <v>Catoosa</v>
          </cell>
          <cell r="E411" t="str">
            <v>County</v>
          </cell>
          <cell r="F411" t="str">
            <v>GA</v>
          </cell>
          <cell r="G411">
            <v>63942</v>
          </cell>
          <cell r="H411">
            <v>0.28102029964655467</v>
          </cell>
          <cell r="I411">
            <v>1</v>
          </cell>
          <cell r="J411">
            <v>81.643004019705074</v>
          </cell>
          <cell r="K411" t="str">
            <v>TONS</v>
          </cell>
        </row>
        <row r="412">
          <cell r="A412" t="str">
            <v>13049</v>
          </cell>
          <cell r="B412" t="str">
            <v>13</v>
          </cell>
          <cell r="C412" t="str">
            <v>049</v>
          </cell>
          <cell r="D412" t="str">
            <v>Charlton</v>
          </cell>
          <cell r="E412" t="str">
            <v>County</v>
          </cell>
          <cell r="F412" t="str">
            <v>GA</v>
          </cell>
          <cell r="G412">
            <v>12171</v>
          </cell>
          <cell r="H412">
            <v>0.51022923342371207</v>
          </cell>
          <cell r="I412">
            <v>1</v>
          </cell>
          <cell r="J412">
            <v>28.215429626710918</v>
          </cell>
          <cell r="K412" t="str">
            <v>TONS</v>
          </cell>
        </row>
        <row r="413">
          <cell r="A413" t="str">
            <v>13051</v>
          </cell>
          <cell r="B413" t="str">
            <v>13</v>
          </cell>
          <cell r="C413" t="str">
            <v>051</v>
          </cell>
          <cell r="D413" t="str">
            <v>Chatham</v>
          </cell>
          <cell r="E413" t="str">
            <v>County</v>
          </cell>
          <cell r="F413" t="str">
            <v>GA</v>
          </cell>
          <cell r="G413">
            <v>265128</v>
          </cell>
          <cell r="H413">
            <v>4.5049938143085604E-2</v>
          </cell>
          <cell r="I413">
            <v>0.5</v>
          </cell>
          <cell r="J413">
            <v>0</v>
          </cell>
          <cell r="K413" t="str">
            <v>TONS</v>
          </cell>
        </row>
        <row r="414">
          <cell r="A414" t="str">
            <v>13053</v>
          </cell>
          <cell r="B414" t="str">
            <v>13</v>
          </cell>
          <cell r="C414" t="str">
            <v>053</v>
          </cell>
          <cell r="D414" t="str">
            <v>Chattahoochee</v>
          </cell>
          <cell r="E414" t="str">
            <v>County</v>
          </cell>
          <cell r="F414" t="str">
            <v>GA</v>
          </cell>
          <cell r="G414">
            <v>11267</v>
          </cell>
          <cell r="H414">
            <v>0.29519836691222151</v>
          </cell>
          <cell r="I414">
            <v>1</v>
          </cell>
          <cell r="J414">
            <v>15.111838798460628</v>
          </cell>
          <cell r="K414" t="str">
            <v>TONS</v>
          </cell>
        </row>
        <row r="415">
          <cell r="A415" t="str">
            <v>13055</v>
          </cell>
          <cell r="B415" t="str">
            <v>13</v>
          </cell>
          <cell r="C415" t="str">
            <v>055</v>
          </cell>
          <cell r="D415" t="str">
            <v>Chattooga</v>
          </cell>
          <cell r="E415" t="str">
            <v>County</v>
          </cell>
          <cell r="F415" t="str">
            <v>GA</v>
          </cell>
          <cell r="G415">
            <v>26015</v>
          </cell>
          <cell r="H415">
            <v>0.57559100518931383</v>
          </cell>
          <cell r="I415">
            <v>1</v>
          </cell>
          <cell r="J415">
            <v>68.035079425180228</v>
          </cell>
          <cell r="K415" t="str">
            <v>TONS</v>
          </cell>
        </row>
        <row r="416">
          <cell r="A416" t="str">
            <v>13057</v>
          </cell>
          <cell r="B416" t="str">
            <v>13</v>
          </cell>
          <cell r="C416" t="str">
            <v>057</v>
          </cell>
          <cell r="D416" t="str">
            <v>Cherokee</v>
          </cell>
          <cell r="E416" t="str">
            <v>County</v>
          </cell>
          <cell r="F416" t="str">
            <v>GA</v>
          </cell>
          <cell r="G416">
            <v>214346</v>
          </cell>
          <cell r="H416">
            <v>0.1710272176760938</v>
          </cell>
          <cell r="I416">
            <v>1</v>
          </cell>
          <cell r="J416">
            <v>0</v>
          </cell>
          <cell r="K416" t="str">
            <v>TONS</v>
          </cell>
        </row>
        <row r="417">
          <cell r="A417" t="str">
            <v>13059</v>
          </cell>
          <cell r="B417" t="str">
            <v>13</v>
          </cell>
          <cell r="C417" t="str">
            <v>059</v>
          </cell>
          <cell r="D417" t="str">
            <v>Clarke</v>
          </cell>
          <cell r="E417" t="str">
            <v>County</v>
          </cell>
          <cell r="F417" t="str">
            <v>GA</v>
          </cell>
          <cell r="G417">
            <v>116714</v>
          </cell>
          <cell r="H417">
            <v>5.8596226673749509E-2</v>
          </cell>
          <cell r="I417">
            <v>1</v>
          </cell>
          <cell r="J417">
            <v>0</v>
          </cell>
          <cell r="K417" t="str">
            <v>TONS</v>
          </cell>
        </row>
        <row r="418">
          <cell r="A418" t="str">
            <v>13061</v>
          </cell>
          <cell r="B418" t="str">
            <v>13</v>
          </cell>
          <cell r="C418" t="str">
            <v>061</v>
          </cell>
          <cell r="D418" t="str">
            <v>Clay</v>
          </cell>
          <cell r="E418" t="str">
            <v>County</v>
          </cell>
          <cell r="F418" t="str">
            <v>GA</v>
          </cell>
          <cell r="G418">
            <v>3183</v>
          </cell>
          <cell r="H418">
            <v>1</v>
          </cell>
          <cell r="I418">
            <v>1</v>
          </cell>
          <cell r="J418">
            <v>14.462111513980814</v>
          </cell>
          <cell r="K418" t="str">
            <v>TONS</v>
          </cell>
        </row>
        <row r="419">
          <cell r="A419" t="str">
            <v>13063</v>
          </cell>
          <cell r="B419" t="str">
            <v>13</v>
          </cell>
          <cell r="C419" t="str">
            <v>063</v>
          </cell>
          <cell r="D419" t="str">
            <v>Clayton</v>
          </cell>
          <cell r="E419" t="str">
            <v>County</v>
          </cell>
          <cell r="F419" t="str">
            <v>GA</v>
          </cell>
          <cell r="G419">
            <v>259424</v>
          </cell>
          <cell r="H419">
            <v>8.877359072406563E-3</v>
          </cell>
          <cell r="I419">
            <v>1</v>
          </cell>
          <cell r="J419">
            <v>0</v>
          </cell>
          <cell r="K419" t="str">
            <v>TONS</v>
          </cell>
        </row>
        <row r="420">
          <cell r="A420" t="str">
            <v>13065</v>
          </cell>
          <cell r="B420" t="str">
            <v>13</v>
          </cell>
          <cell r="C420" t="str">
            <v>065</v>
          </cell>
          <cell r="D420" t="str">
            <v>Clinch</v>
          </cell>
          <cell r="E420" t="str">
            <v>County</v>
          </cell>
          <cell r="F420" t="str">
            <v>GA</v>
          </cell>
          <cell r="G420">
            <v>6798</v>
          </cell>
          <cell r="H420">
            <v>0.60429538099441016</v>
          </cell>
          <cell r="I420">
            <v>1</v>
          </cell>
          <cell r="J420">
            <v>18.664892899602005</v>
          </cell>
          <cell r="K420" t="str">
            <v>TONS</v>
          </cell>
        </row>
        <row r="421">
          <cell r="A421" t="str">
            <v>13067</v>
          </cell>
          <cell r="B421" t="str">
            <v>13</v>
          </cell>
          <cell r="C421" t="str">
            <v>067</v>
          </cell>
          <cell r="D421" t="str">
            <v>Cobb</v>
          </cell>
          <cell r="E421" t="str">
            <v>County</v>
          </cell>
          <cell r="F421" t="str">
            <v>GA</v>
          </cell>
          <cell r="G421">
            <v>688078</v>
          </cell>
          <cell r="H421">
            <v>2.461930188147274E-3</v>
          </cell>
          <cell r="I421">
            <v>1</v>
          </cell>
          <cell r="J421">
            <v>0</v>
          </cell>
          <cell r="K421" t="str">
            <v>TONS</v>
          </cell>
        </row>
        <row r="422">
          <cell r="A422" t="str">
            <v>13069</v>
          </cell>
          <cell r="B422" t="str">
            <v>13</v>
          </cell>
          <cell r="C422" t="str">
            <v>069</v>
          </cell>
          <cell r="D422" t="str">
            <v>Coffee</v>
          </cell>
          <cell r="E422" t="str">
            <v>County</v>
          </cell>
          <cell r="F422" t="str">
            <v>GA</v>
          </cell>
          <cell r="G422">
            <v>42356</v>
          </cell>
          <cell r="H422">
            <v>0.66583246765511384</v>
          </cell>
          <cell r="I422">
            <v>1</v>
          </cell>
          <cell r="J422">
            <v>128.13712501328524</v>
          </cell>
          <cell r="K422" t="str">
            <v>TONS</v>
          </cell>
        </row>
        <row r="423">
          <cell r="A423" t="str">
            <v>13071</v>
          </cell>
          <cell r="B423" t="str">
            <v>13</v>
          </cell>
          <cell r="C423" t="str">
            <v>071</v>
          </cell>
          <cell r="D423" t="str">
            <v>Colquitt</v>
          </cell>
          <cell r="E423" t="str">
            <v>County</v>
          </cell>
          <cell r="F423" t="str">
            <v>GA</v>
          </cell>
          <cell r="G423">
            <v>45498</v>
          </cell>
          <cell r="H423">
            <v>0.58949843949184577</v>
          </cell>
          <cell r="I423">
            <v>1</v>
          </cell>
          <cell r="J423">
            <v>121.86248599323891</v>
          </cell>
          <cell r="K423" t="str">
            <v>TONS</v>
          </cell>
        </row>
        <row r="424">
          <cell r="A424" t="str">
            <v>13073</v>
          </cell>
          <cell r="B424" t="str">
            <v>13</v>
          </cell>
          <cell r="C424" t="str">
            <v>073</v>
          </cell>
          <cell r="D424" t="str">
            <v>Columbia</v>
          </cell>
          <cell r="E424" t="str">
            <v>County</v>
          </cell>
          <cell r="F424" t="str">
            <v>GA</v>
          </cell>
          <cell r="G424">
            <v>124053</v>
          </cell>
          <cell r="H424">
            <v>0.16227741368608578</v>
          </cell>
          <cell r="I424">
            <v>1</v>
          </cell>
          <cell r="J424">
            <v>0</v>
          </cell>
          <cell r="K424" t="str">
            <v>TONS</v>
          </cell>
        </row>
        <row r="425">
          <cell r="A425" t="str">
            <v>13075</v>
          </cell>
          <cell r="B425" t="str">
            <v>13</v>
          </cell>
          <cell r="C425" t="str">
            <v>075</v>
          </cell>
          <cell r="D425" t="str">
            <v>Cook</v>
          </cell>
          <cell r="E425" t="str">
            <v>County</v>
          </cell>
          <cell r="F425" t="str">
            <v>GA</v>
          </cell>
          <cell r="G425">
            <v>17212</v>
          </cell>
          <cell r="H425">
            <v>0.59412038112944454</v>
          </cell>
          <cell r="I425">
            <v>1</v>
          </cell>
          <cell r="J425">
            <v>46.462316161472756</v>
          </cell>
          <cell r="K425" t="str">
            <v>TONS</v>
          </cell>
        </row>
        <row r="426">
          <cell r="A426" t="str">
            <v>13077</v>
          </cell>
          <cell r="B426" t="str">
            <v>13</v>
          </cell>
          <cell r="C426" t="str">
            <v>077</v>
          </cell>
          <cell r="D426" t="str">
            <v>Coweta</v>
          </cell>
          <cell r="E426" t="str">
            <v>County</v>
          </cell>
          <cell r="F426" t="str">
            <v>GA</v>
          </cell>
          <cell r="G426">
            <v>127317</v>
          </cell>
          <cell r="H426">
            <v>0.32932758390474171</v>
          </cell>
          <cell r="I426">
            <v>1</v>
          </cell>
          <cell r="J426">
            <v>190.50640077590373</v>
          </cell>
          <cell r="K426" t="str">
            <v>TONS</v>
          </cell>
        </row>
        <row r="427">
          <cell r="A427" t="str">
            <v>13079</v>
          </cell>
          <cell r="B427" t="str">
            <v>13</v>
          </cell>
          <cell r="C427" t="str">
            <v>079</v>
          </cell>
          <cell r="D427" t="str">
            <v>Crawford</v>
          </cell>
          <cell r="E427" t="str">
            <v>County</v>
          </cell>
          <cell r="F427" t="str">
            <v>GA</v>
          </cell>
          <cell r="G427">
            <v>12630</v>
          </cell>
          <cell r="H427">
            <v>1</v>
          </cell>
          <cell r="I427">
            <v>1</v>
          </cell>
          <cell r="J427">
            <v>57.385004216643949</v>
          </cell>
          <cell r="K427" t="str">
            <v>TONS</v>
          </cell>
        </row>
        <row r="428">
          <cell r="A428" t="str">
            <v>13081</v>
          </cell>
          <cell r="B428" t="str">
            <v>13</v>
          </cell>
          <cell r="C428" t="str">
            <v>081</v>
          </cell>
          <cell r="D428" t="str">
            <v>Crisp</v>
          </cell>
          <cell r="E428" t="str">
            <v>County</v>
          </cell>
          <cell r="F428" t="str">
            <v>GA</v>
          </cell>
          <cell r="G428">
            <v>23439</v>
          </cell>
          <cell r="H428">
            <v>0.47028456845428557</v>
          </cell>
          <cell r="I428">
            <v>1</v>
          </cell>
          <cell r="J428">
            <v>50.083523474272866</v>
          </cell>
          <cell r="K428" t="str">
            <v>TONS</v>
          </cell>
        </row>
        <row r="429">
          <cell r="A429" t="str">
            <v>13083</v>
          </cell>
          <cell r="B429" t="str">
            <v>13</v>
          </cell>
          <cell r="C429" t="str">
            <v>083</v>
          </cell>
          <cell r="D429" t="str">
            <v>Dade</v>
          </cell>
          <cell r="E429" t="str">
            <v>County</v>
          </cell>
          <cell r="F429" t="str">
            <v>GA</v>
          </cell>
          <cell r="G429">
            <v>16633</v>
          </cell>
          <cell r="H429">
            <v>0.72127697949858716</v>
          </cell>
          <cell r="I429">
            <v>1</v>
          </cell>
          <cell r="J429">
            <v>54.508938684645869</v>
          </cell>
          <cell r="K429" t="str">
            <v>TONS</v>
          </cell>
        </row>
        <row r="430">
          <cell r="A430" t="str">
            <v>13085</v>
          </cell>
          <cell r="B430" t="str">
            <v>13</v>
          </cell>
          <cell r="C430" t="str">
            <v>085</v>
          </cell>
          <cell r="D430" t="str">
            <v>Dawson</v>
          </cell>
          <cell r="E430" t="str">
            <v>County</v>
          </cell>
          <cell r="F430" t="str">
            <v>GA</v>
          </cell>
          <cell r="G430">
            <v>22330</v>
          </cell>
          <cell r="H430">
            <v>0.80309001343484099</v>
          </cell>
          <cell r="I430">
            <v>1</v>
          </cell>
          <cell r="J430">
            <v>81.479436311724129</v>
          </cell>
          <cell r="K430" t="str">
            <v>TONS</v>
          </cell>
        </row>
        <row r="431">
          <cell r="A431" t="str">
            <v>13087</v>
          </cell>
          <cell r="B431" t="str">
            <v>13</v>
          </cell>
          <cell r="C431" t="str">
            <v>087</v>
          </cell>
          <cell r="D431" t="str">
            <v>Decatur</v>
          </cell>
          <cell r="E431" t="str">
            <v>County</v>
          </cell>
          <cell r="F431" t="str">
            <v>GA</v>
          </cell>
          <cell r="G431">
            <v>27842</v>
          </cell>
          <cell r="H431">
            <v>0.56475827885927732</v>
          </cell>
          <cell r="I431">
            <v>1</v>
          </cell>
          <cell r="J431">
            <v>71.442740008116331</v>
          </cell>
          <cell r="K431" t="str">
            <v>TONS</v>
          </cell>
        </row>
        <row r="432">
          <cell r="A432" t="str">
            <v>13089</v>
          </cell>
          <cell r="B432" t="str">
            <v>13</v>
          </cell>
          <cell r="C432" t="str">
            <v>089</v>
          </cell>
          <cell r="D432" t="str">
            <v>DeKalb</v>
          </cell>
          <cell r="E432" t="str">
            <v>County</v>
          </cell>
          <cell r="F432" t="str">
            <v>GA</v>
          </cell>
          <cell r="G432">
            <v>691893</v>
          </cell>
          <cell r="H432">
            <v>2.6304645371466396E-3</v>
          </cell>
          <cell r="I432">
            <v>1</v>
          </cell>
          <cell r="J432">
            <v>0</v>
          </cell>
          <cell r="K432" t="str">
            <v>TONS</v>
          </cell>
        </row>
        <row r="433">
          <cell r="A433" t="str">
            <v>13091</v>
          </cell>
          <cell r="B433" t="str">
            <v>13</v>
          </cell>
          <cell r="C433" t="str">
            <v>091</v>
          </cell>
          <cell r="D433" t="str">
            <v>Dodge</v>
          </cell>
          <cell r="E433" t="str">
            <v>County</v>
          </cell>
          <cell r="F433" t="str">
            <v>GA</v>
          </cell>
          <cell r="G433">
            <v>21796</v>
          </cell>
          <cell r="H433">
            <v>0.72228849330152323</v>
          </cell>
          <cell r="I433">
            <v>1</v>
          </cell>
          <cell r="J433">
            <v>71.529067409550734</v>
          </cell>
          <cell r="K433" t="str">
            <v>TONS</v>
          </cell>
        </row>
        <row r="434">
          <cell r="A434" t="str">
            <v>13093</v>
          </cell>
          <cell r="B434" t="str">
            <v>13</v>
          </cell>
          <cell r="C434" t="str">
            <v>093</v>
          </cell>
          <cell r="D434" t="str">
            <v>Dooly</v>
          </cell>
          <cell r="E434" t="str">
            <v>County</v>
          </cell>
          <cell r="F434" t="str">
            <v>GA</v>
          </cell>
          <cell r="G434">
            <v>14918</v>
          </cell>
          <cell r="H434">
            <v>0.53666711355409569</v>
          </cell>
          <cell r="I434">
            <v>1</v>
          </cell>
          <cell r="J434">
            <v>36.375640835981891</v>
          </cell>
          <cell r="K434" t="str">
            <v>TONS</v>
          </cell>
        </row>
        <row r="435">
          <cell r="A435" t="str">
            <v>13095</v>
          </cell>
          <cell r="B435" t="str">
            <v>13</v>
          </cell>
          <cell r="C435" t="str">
            <v>095</v>
          </cell>
          <cell r="D435" t="str">
            <v>Dougherty</v>
          </cell>
          <cell r="E435" t="str">
            <v>County</v>
          </cell>
          <cell r="F435" t="str">
            <v>GA</v>
          </cell>
          <cell r="G435">
            <v>94565</v>
          </cell>
          <cell r="H435">
            <v>0.13959710252207477</v>
          </cell>
          <cell r="I435">
            <v>1</v>
          </cell>
          <cell r="J435">
            <v>0</v>
          </cell>
          <cell r="K435" t="str">
            <v>TONS</v>
          </cell>
        </row>
        <row r="436">
          <cell r="A436" t="str">
            <v>13097</v>
          </cell>
          <cell r="B436" t="str">
            <v>13</v>
          </cell>
          <cell r="C436" t="str">
            <v>097</v>
          </cell>
          <cell r="D436" t="str">
            <v>Douglas</v>
          </cell>
          <cell r="E436" t="str">
            <v>County</v>
          </cell>
          <cell r="F436" t="str">
            <v>GA</v>
          </cell>
          <cell r="G436">
            <v>132403</v>
          </cell>
          <cell r="H436">
            <v>0.15757195833931256</v>
          </cell>
          <cell r="I436">
            <v>1</v>
          </cell>
          <cell r="J436">
            <v>0</v>
          </cell>
          <cell r="K436" t="str">
            <v>TONS</v>
          </cell>
        </row>
        <row r="437">
          <cell r="A437" t="str">
            <v>13099</v>
          </cell>
          <cell r="B437" t="str">
            <v>13</v>
          </cell>
          <cell r="C437" t="str">
            <v>099</v>
          </cell>
          <cell r="D437" t="str">
            <v>Early</v>
          </cell>
          <cell r="E437" t="str">
            <v>County</v>
          </cell>
          <cell r="F437" t="str">
            <v>GA</v>
          </cell>
          <cell r="G437">
            <v>11008</v>
          </cell>
          <cell r="H437">
            <v>0.65952034883720934</v>
          </cell>
          <cell r="I437">
            <v>1</v>
          </cell>
          <cell r="J437">
            <v>32.986154442821459</v>
          </cell>
          <cell r="K437" t="str">
            <v>TONS</v>
          </cell>
        </row>
        <row r="438">
          <cell r="A438" t="str">
            <v>13101</v>
          </cell>
          <cell r="B438" t="str">
            <v>13</v>
          </cell>
          <cell r="C438" t="str">
            <v>101</v>
          </cell>
          <cell r="D438" t="str">
            <v>Echols</v>
          </cell>
          <cell r="E438" t="str">
            <v>County</v>
          </cell>
          <cell r="F438" t="str">
            <v>GA</v>
          </cell>
          <cell r="G438">
            <v>4034</v>
          </cell>
          <cell r="H438">
            <v>1</v>
          </cell>
          <cell r="I438">
            <v>1</v>
          </cell>
          <cell r="J438">
            <v>18.328670388752311</v>
          </cell>
          <cell r="K438" t="str">
            <v>TONS</v>
          </cell>
        </row>
        <row r="439">
          <cell r="A439" t="str">
            <v>13103</v>
          </cell>
          <cell r="B439" t="str">
            <v>13</v>
          </cell>
          <cell r="C439" t="str">
            <v>103</v>
          </cell>
          <cell r="D439" t="str">
            <v>Effingham</v>
          </cell>
          <cell r="E439" t="str">
            <v>County</v>
          </cell>
          <cell r="F439" t="str">
            <v>GA</v>
          </cell>
          <cell r="G439">
            <v>52250</v>
          </cell>
          <cell r="H439">
            <v>0.67052631578947364</v>
          </cell>
          <cell r="I439">
            <v>1</v>
          </cell>
          <cell r="J439">
            <v>159.18318469755505</v>
          </cell>
          <cell r="K439" t="str">
            <v>TONS</v>
          </cell>
        </row>
        <row r="440">
          <cell r="A440" t="str">
            <v>13105</v>
          </cell>
          <cell r="B440" t="str">
            <v>13</v>
          </cell>
          <cell r="C440" t="str">
            <v>105</v>
          </cell>
          <cell r="D440" t="str">
            <v>Elbert</v>
          </cell>
          <cell r="E440" t="str">
            <v>County</v>
          </cell>
          <cell r="F440" t="str">
            <v>GA</v>
          </cell>
          <cell r="G440">
            <v>20166</v>
          </cell>
          <cell r="H440">
            <v>0.70618863433501933</v>
          </cell>
          <cell r="I440">
            <v>1</v>
          </cell>
          <cell r="J440">
            <v>64.704659148790697</v>
          </cell>
          <cell r="K440" t="str">
            <v>TONS</v>
          </cell>
        </row>
        <row r="441">
          <cell r="A441" t="str">
            <v>13107</v>
          </cell>
          <cell r="B441" t="str">
            <v>13</v>
          </cell>
          <cell r="C441" t="str">
            <v>107</v>
          </cell>
          <cell r="D441" t="str">
            <v>Emanuel</v>
          </cell>
          <cell r="E441" t="str">
            <v>County</v>
          </cell>
          <cell r="F441" t="str">
            <v>GA</v>
          </cell>
          <cell r="G441">
            <v>22598</v>
          </cell>
          <cell r="H441">
            <v>0.66882024957960884</v>
          </cell>
          <cell r="I441">
            <v>1</v>
          </cell>
          <cell r="J441">
            <v>68.671176067328304</v>
          </cell>
          <cell r="K441" t="str">
            <v>TONS</v>
          </cell>
        </row>
        <row r="442">
          <cell r="A442" t="str">
            <v>13109</v>
          </cell>
          <cell r="B442" t="str">
            <v>13</v>
          </cell>
          <cell r="C442" t="str">
            <v>109</v>
          </cell>
          <cell r="D442" t="str">
            <v>Evans</v>
          </cell>
          <cell r="E442" t="str">
            <v>County</v>
          </cell>
          <cell r="F442" t="str">
            <v>GA</v>
          </cell>
          <cell r="G442">
            <v>11000</v>
          </cell>
          <cell r="H442">
            <v>0.61281818181818182</v>
          </cell>
          <cell r="I442">
            <v>1</v>
          </cell>
          <cell r="J442">
            <v>30.628053319429682</v>
          </cell>
          <cell r="K442" t="str">
            <v>TONS</v>
          </cell>
        </row>
        <row r="443">
          <cell r="A443" t="str">
            <v>13111</v>
          </cell>
          <cell r="B443" t="str">
            <v>13</v>
          </cell>
          <cell r="C443" t="str">
            <v>111</v>
          </cell>
          <cell r="D443" t="str">
            <v>Fannin</v>
          </cell>
          <cell r="E443" t="str">
            <v>County</v>
          </cell>
          <cell r="F443" t="str">
            <v>GA</v>
          </cell>
          <cell r="G443">
            <v>23682</v>
          </cell>
          <cell r="H443">
            <v>1</v>
          </cell>
          <cell r="I443">
            <v>1</v>
          </cell>
          <cell r="J443">
            <v>107.60029056679032</v>
          </cell>
          <cell r="K443" t="str">
            <v>TONS</v>
          </cell>
        </row>
        <row r="444">
          <cell r="A444" t="str">
            <v>13113</v>
          </cell>
          <cell r="B444" t="str">
            <v>13</v>
          </cell>
          <cell r="C444" t="str">
            <v>113</v>
          </cell>
          <cell r="D444" t="str">
            <v>Fayette</v>
          </cell>
          <cell r="E444" t="str">
            <v>County</v>
          </cell>
          <cell r="F444" t="str">
            <v>GA</v>
          </cell>
          <cell r="G444">
            <v>106567</v>
          </cell>
          <cell r="H444">
            <v>0.18178235288597783</v>
          </cell>
          <cell r="I444">
            <v>1</v>
          </cell>
          <cell r="J444">
            <v>0</v>
          </cell>
          <cell r="K444" t="str">
            <v>TONS</v>
          </cell>
        </row>
        <row r="445">
          <cell r="A445" t="str">
            <v>13115</v>
          </cell>
          <cell r="B445" t="str">
            <v>13</v>
          </cell>
          <cell r="C445" t="str">
            <v>115</v>
          </cell>
          <cell r="D445" t="str">
            <v>Floyd</v>
          </cell>
          <cell r="E445" t="str">
            <v>County</v>
          </cell>
          <cell r="F445" t="str">
            <v>GA</v>
          </cell>
          <cell r="G445">
            <v>96317</v>
          </cell>
          <cell r="H445">
            <v>0.36822160158642814</v>
          </cell>
          <cell r="I445">
            <v>1</v>
          </cell>
          <cell r="J445">
            <v>161.14145364588236</v>
          </cell>
          <cell r="K445" t="str">
            <v>TONS</v>
          </cell>
        </row>
        <row r="446">
          <cell r="A446" t="str">
            <v>13117</v>
          </cell>
          <cell r="B446" t="str">
            <v>13</v>
          </cell>
          <cell r="C446" t="str">
            <v>117</v>
          </cell>
          <cell r="D446" t="str">
            <v>Forsyth</v>
          </cell>
          <cell r="E446" t="str">
            <v>County</v>
          </cell>
          <cell r="F446" t="str">
            <v>GA</v>
          </cell>
          <cell r="G446">
            <v>175511</v>
          </cell>
          <cell r="H446">
            <v>9.9218852379622927E-2</v>
          </cell>
          <cell r="I446">
            <v>1</v>
          </cell>
          <cell r="J446">
            <v>0</v>
          </cell>
          <cell r="K446" t="str">
            <v>TONS</v>
          </cell>
        </row>
        <row r="447">
          <cell r="A447" t="str">
            <v>13119</v>
          </cell>
          <cell r="B447" t="str">
            <v>13</v>
          </cell>
          <cell r="C447" t="str">
            <v>119</v>
          </cell>
          <cell r="D447" t="str">
            <v>Franklin</v>
          </cell>
          <cell r="E447" t="str">
            <v>County</v>
          </cell>
          <cell r="F447" t="str">
            <v>GA</v>
          </cell>
          <cell r="G447">
            <v>22084</v>
          </cell>
          <cell r="H447">
            <v>0.88928636116645532</v>
          </cell>
          <cell r="I447">
            <v>1</v>
          </cell>
          <cell r="J447">
            <v>89.230728251042777</v>
          </cell>
          <cell r="K447" t="str">
            <v>TONS</v>
          </cell>
        </row>
        <row r="448">
          <cell r="A448" t="str">
            <v>13121</v>
          </cell>
          <cell r="B448" t="str">
            <v>13</v>
          </cell>
          <cell r="C448" t="str">
            <v>121</v>
          </cell>
          <cell r="D448" t="str">
            <v>Fulton</v>
          </cell>
          <cell r="E448" t="str">
            <v>County</v>
          </cell>
          <cell r="F448" t="str">
            <v>GA</v>
          </cell>
          <cell r="G448">
            <v>920581</v>
          </cell>
          <cell r="H448">
            <v>1.0776889811977436E-2</v>
          </cell>
          <cell r="I448">
            <v>1</v>
          </cell>
          <cell r="J448">
            <v>0</v>
          </cell>
          <cell r="K448" t="str">
            <v>TONS</v>
          </cell>
        </row>
        <row r="449">
          <cell r="A449" t="str">
            <v>13123</v>
          </cell>
          <cell r="B449" t="str">
            <v>13</v>
          </cell>
          <cell r="C449" t="str">
            <v>123</v>
          </cell>
          <cell r="D449" t="str">
            <v>Gilmer</v>
          </cell>
          <cell r="E449" t="str">
            <v>County</v>
          </cell>
          <cell r="F449" t="str">
            <v>GA</v>
          </cell>
          <cell r="G449">
            <v>28292</v>
          </cell>
          <cell r="H449">
            <v>0.87643150007069137</v>
          </cell>
          <cell r="I449">
            <v>1</v>
          </cell>
          <cell r="J449">
            <v>112.66180241931141</v>
          </cell>
          <cell r="K449" t="str">
            <v>TONS</v>
          </cell>
        </row>
        <row r="450">
          <cell r="A450" t="str">
            <v>13125</v>
          </cell>
          <cell r="B450" t="str">
            <v>13</v>
          </cell>
          <cell r="C450" t="str">
            <v>125</v>
          </cell>
          <cell r="D450" t="str">
            <v>Glascock</v>
          </cell>
          <cell r="E450" t="str">
            <v>County</v>
          </cell>
          <cell r="F450" t="str">
            <v>GA</v>
          </cell>
          <cell r="G450">
            <v>3082</v>
          </cell>
          <cell r="H450">
            <v>1</v>
          </cell>
          <cell r="I450">
            <v>1</v>
          </cell>
          <cell r="J450">
            <v>14.003213222145417</v>
          </cell>
          <cell r="K450" t="str">
            <v>TONS</v>
          </cell>
        </row>
        <row r="451">
          <cell r="A451" t="str">
            <v>13127</v>
          </cell>
          <cell r="B451" t="str">
            <v>13</v>
          </cell>
          <cell r="C451" t="str">
            <v>127</v>
          </cell>
          <cell r="D451" t="str">
            <v>Glynn</v>
          </cell>
          <cell r="E451" t="str">
            <v>County</v>
          </cell>
          <cell r="F451" t="str">
            <v>GA</v>
          </cell>
          <cell r="G451">
            <v>79626</v>
          </cell>
          <cell r="H451">
            <v>0.20566146735990756</v>
          </cell>
          <cell r="I451">
            <v>0.5</v>
          </cell>
          <cell r="J451">
            <v>37.202566470774393</v>
          </cell>
          <cell r="K451" t="str">
            <v>TONS</v>
          </cell>
        </row>
        <row r="452">
          <cell r="A452" t="str">
            <v>13129</v>
          </cell>
          <cell r="B452" t="str">
            <v>13</v>
          </cell>
          <cell r="C452" t="str">
            <v>129</v>
          </cell>
          <cell r="D452" t="str">
            <v>Gordon</v>
          </cell>
          <cell r="E452" t="str">
            <v>County</v>
          </cell>
          <cell r="F452" t="str">
            <v>GA</v>
          </cell>
          <cell r="G452">
            <v>55186</v>
          </cell>
          <cell r="H452">
            <v>0.51558366252310373</v>
          </cell>
          <cell r="I452">
            <v>1</v>
          </cell>
          <cell r="J452">
            <v>129.27755542170786</v>
          </cell>
          <cell r="K452" t="str">
            <v>TONS</v>
          </cell>
        </row>
        <row r="453">
          <cell r="A453" t="str">
            <v>13131</v>
          </cell>
          <cell r="B453" t="str">
            <v>13</v>
          </cell>
          <cell r="C453" t="str">
            <v>131</v>
          </cell>
          <cell r="D453" t="str">
            <v>Grady</v>
          </cell>
          <cell r="E453" t="str">
            <v>County</v>
          </cell>
          <cell r="F453" t="str">
            <v>GA</v>
          </cell>
          <cell r="G453">
            <v>25011</v>
          </cell>
          <cell r="H453">
            <v>0.62360561353004673</v>
          </cell>
          <cell r="I453">
            <v>1</v>
          </cell>
          <cell r="J453">
            <v>70.865709482739149</v>
          </cell>
          <cell r="K453" t="str">
            <v>TONS</v>
          </cell>
        </row>
        <row r="454">
          <cell r="A454" t="str">
            <v>13133</v>
          </cell>
          <cell r="B454" t="str">
            <v>13</v>
          </cell>
          <cell r="C454" t="str">
            <v>133</v>
          </cell>
          <cell r="D454" t="str">
            <v>Greene</v>
          </cell>
          <cell r="E454" t="str">
            <v>County</v>
          </cell>
          <cell r="F454" t="str">
            <v>GA</v>
          </cell>
          <cell r="G454">
            <v>15994</v>
          </cell>
          <cell r="H454">
            <v>0.82749781167937975</v>
          </cell>
          <cell r="I454">
            <v>1</v>
          </cell>
          <cell r="J454">
            <v>60.133850420212397</v>
          </cell>
          <cell r="K454" t="str">
            <v>TONS</v>
          </cell>
        </row>
        <row r="455">
          <cell r="A455" t="str">
            <v>13135</v>
          </cell>
          <cell r="B455" t="str">
            <v>13</v>
          </cell>
          <cell r="C455" t="str">
            <v>135</v>
          </cell>
          <cell r="D455" t="str">
            <v>Gwinnett</v>
          </cell>
          <cell r="E455" t="str">
            <v>County</v>
          </cell>
          <cell r="F455" t="str">
            <v>GA</v>
          </cell>
          <cell r="G455">
            <v>805321</v>
          </cell>
          <cell r="H455">
            <v>4.8552068057333662E-3</v>
          </cell>
          <cell r="I455">
            <v>1</v>
          </cell>
          <cell r="J455">
            <v>0</v>
          </cell>
          <cell r="K455" t="str">
            <v>TONS</v>
          </cell>
        </row>
        <row r="456">
          <cell r="A456" t="str">
            <v>13137</v>
          </cell>
          <cell r="B456" t="str">
            <v>13</v>
          </cell>
          <cell r="C456" t="str">
            <v>137</v>
          </cell>
          <cell r="D456" t="str">
            <v>Habersham</v>
          </cell>
          <cell r="E456" t="str">
            <v>County</v>
          </cell>
          <cell r="F456" t="str">
            <v>GA</v>
          </cell>
          <cell r="G456">
            <v>43041</v>
          </cell>
          <cell r="H456">
            <v>0.58762575218977253</v>
          </cell>
          <cell r="I456">
            <v>1</v>
          </cell>
          <cell r="J456">
            <v>114.91540195149318</v>
          </cell>
          <cell r="K456" t="str">
            <v>TONS</v>
          </cell>
        </row>
        <row r="457">
          <cell r="A457" t="str">
            <v>13139</v>
          </cell>
          <cell r="B457" t="str">
            <v>13</v>
          </cell>
          <cell r="C457" t="str">
            <v>139</v>
          </cell>
          <cell r="D457" t="str">
            <v>Hall</v>
          </cell>
          <cell r="E457" t="str">
            <v>County</v>
          </cell>
          <cell r="F457" t="str">
            <v>GA</v>
          </cell>
          <cell r="G457">
            <v>179684</v>
          </cell>
          <cell r="H457">
            <v>0.20556643885933082</v>
          </cell>
          <cell r="I457">
            <v>1</v>
          </cell>
          <cell r="J457">
            <v>167.82501193588101</v>
          </cell>
          <cell r="K457" t="str">
            <v>TONS</v>
          </cell>
        </row>
        <row r="458">
          <cell r="A458" t="str">
            <v>13141</v>
          </cell>
          <cell r="B458" t="str">
            <v>13</v>
          </cell>
          <cell r="C458" t="str">
            <v>141</v>
          </cell>
          <cell r="D458" t="str">
            <v>Hancock</v>
          </cell>
          <cell r="E458" t="str">
            <v>County</v>
          </cell>
          <cell r="F458" t="str">
            <v>GA</v>
          </cell>
          <cell r="G458">
            <v>9429</v>
          </cell>
          <cell r="H458">
            <v>0.61586594548732632</v>
          </cell>
          <cell r="I458">
            <v>1</v>
          </cell>
          <cell r="J458">
            <v>26.384380006813256</v>
          </cell>
          <cell r="K458" t="str">
            <v>TONS</v>
          </cell>
        </row>
        <row r="459">
          <cell r="A459" t="str">
            <v>13143</v>
          </cell>
          <cell r="B459" t="str">
            <v>13</v>
          </cell>
          <cell r="C459" t="str">
            <v>143</v>
          </cell>
          <cell r="D459" t="str">
            <v>Haralson</v>
          </cell>
          <cell r="E459" t="str">
            <v>County</v>
          </cell>
          <cell r="F459" t="str">
            <v>GA</v>
          </cell>
          <cell r="G459">
            <v>28780</v>
          </cell>
          <cell r="H459">
            <v>0.77359277275886029</v>
          </cell>
          <cell r="I459">
            <v>1</v>
          </cell>
          <cell r="J459">
            <v>101.15754029131914</v>
          </cell>
          <cell r="K459" t="str">
            <v>TONS</v>
          </cell>
        </row>
        <row r="460">
          <cell r="A460" t="str">
            <v>13145</v>
          </cell>
          <cell r="B460" t="str">
            <v>13</v>
          </cell>
          <cell r="C460" t="str">
            <v>145</v>
          </cell>
          <cell r="D460" t="str">
            <v>Harris</v>
          </cell>
          <cell r="E460" t="str">
            <v>County</v>
          </cell>
          <cell r="F460" t="str">
            <v>GA</v>
          </cell>
          <cell r="G460">
            <v>32024</v>
          </cell>
          <cell r="H460">
            <v>0.96683737197102171</v>
          </cell>
          <cell r="I460">
            <v>1</v>
          </cell>
          <cell r="J460">
            <v>140.67731595849008</v>
          </cell>
          <cell r="K460" t="str">
            <v>TONS</v>
          </cell>
        </row>
        <row r="461">
          <cell r="A461" t="str">
            <v>13147</v>
          </cell>
          <cell r="B461" t="str">
            <v>13</v>
          </cell>
          <cell r="C461" t="str">
            <v>147</v>
          </cell>
          <cell r="D461" t="str">
            <v>Hart</v>
          </cell>
          <cell r="E461" t="str">
            <v>County</v>
          </cell>
          <cell r="F461" t="str">
            <v>GA</v>
          </cell>
          <cell r="G461">
            <v>25213</v>
          </cell>
          <cell r="H461">
            <v>0.74465553484313651</v>
          </cell>
          <cell r="I461">
            <v>0.5</v>
          </cell>
          <cell r="J461">
            <v>42.652551629750207</v>
          </cell>
          <cell r="K461" t="str">
            <v>TONS</v>
          </cell>
        </row>
        <row r="462">
          <cell r="A462" t="str">
            <v>13149</v>
          </cell>
          <cell r="B462" t="str">
            <v>13</v>
          </cell>
          <cell r="C462" t="str">
            <v>149</v>
          </cell>
          <cell r="D462" t="str">
            <v>Heard</v>
          </cell>
          <cell r="E462" t="str">
            <v>County</v>
          </cell>
          <cell r="F462" t="str">
            <v>GA</v>
          </cell>
          <cell r="G462">
            <v>11834</v>
          </cell>
          <cell r="H462">
            <v>1</v>
          </cell>
          <cell r="I462">
            <v>1</v>
          </cell>
          <cell r="J462">
            <v>53.76834045128777</v>
          </cell>
          <cell r="K462" t="str">
            <v>TONS</v>
          </cell>
        </row>
        <row r="463">
          <cell r="A463" t="str">
            <v>13151</v>
          </cell>
          <cell r="B463" t="str">
            <v>13</v>
          </cell>
          <cell r="C463" t="str">
            <v>151</v>
          </cell>
          <cell r="D463" t="str">
            <v>Henry</v>
          </cell>
          <cell r="E463" t="str">
            <v>County</v>
          </cell>
          <cell r="F463" t="str">
            <v>GA</v>
          </cell>
          <cell r="G463">
            <v>203922</v>
          </cell>
          <cell r="H463">
            <v>0.13853336079481371</v>
          </cell>
          <cell r="I463">
            <v>1</v>
          </cell>
          <cell r="J463">
            <v>0</v>
          </cell>
          <cell r="K463" t="str">
            <v>TONS</v>
          </cell>
        </row>
        <row r="464">
          <cell r="A464" t="str">
            <v>13153</v>
          </cell>
          <cell r="B464" t="str">
            <v>13</v>
          </cell>
          <cell r="C464" t="str">
            <v>153</v>
          </cell>
          <cell r="D464" t="str">
            <v>Houston</v>
          </cell>
          <cell r="E464" t="str">
            <v>County</v>
          </cell>
          <cell r="F464" t="str">
            <v>GA</v>
          </cell>
          <cell r="G464">
            <v>139900</v>
          </cell>
          <cell r="H464">
            <v>9.9621157969978558E-2</v>
          </cell>
          <cell r="I464">
            <v>1</v>
          </cell>
          <cell r="J464">
            <v>0</v>
          </cell>
          <cell r="K464" t="str">
            <v>TONS</v>
          </cell>
        </row>
        <row r="465">
          <cell r="A465" t="str">
            <v>13155</v>
          </cell>
          <cell r="B465" t="str">
            <v>13</v>
          </cell>
          <cell r="C465" t="str">
            <v>155</v>
          </cell>
          <cell r="D465" t="str">
            <v>Irwin</v>
          </cell>
          <cell r="E465" t="str">
            <v>County</v>
          </cell>
          <cell r="F465" t="str">
            <v>GA</v>
          </cell>
          <cell r="G465">
            <v>9538</v>
          </cell>
          <cell r="H465">
            <v>0.64709582721744596</v>
          </cell>
          <cell r="I465">
            <v>1</v>
          </cell>
          <cell r="J465">
            <v>28.042774823842151</v>
          </cell>
          <cell r="K465" t="str">
            <v>TONS</v>
          </cell>
        </row>
        <row r="466">
          <cell r="A466" t="str">
            <v>13157</v>
          </cell>
          <cell r="B466" t="str">
            <v>13</v>
          </cell>
          <cell r="C466" t="str">
            <v>157</v>
          </cell>
          <cell r="D466" t="str">
            <v>Jackson</v>
          </cell>
          <cell r="E466" t="str">
            <v>County</v>
          </cell>
          <cell r="F466" t="str">
            <v>GA</v>
          </cell>
          <cell r="G466">
            <v>60485</v>
          </cell>
          <cell r="H466">
            <v>0.60014879722245185</v>
          </cell>
          <cell r="I466">
            <v>1</v>
          </cell>
          <cell r="J466">
            <v>164.93077221410729</v>
          </cell>
          <cell r="K466" t="str">
            <v>TONS</v>
          </cell>
        </row>
        <row r="467">
          <cell r="A467" t="str">
            <v>13159</v>
          </cell>
          <cell r="B467" t="str">
            <v>13</v>
          </cell>
          <cell r="C467" t="str">
            <v>159</v>
          </cell>
          <cell r="D467" t="str">
            <v>Jasper</v>
          </cell>
          <cell r="E467" t="str">
            <v>County</v>
          </cell>
          <cell r="F467" t="str">
            <v>GA</v>
          </cell>
          <cell r="G467">
            <v>13900</v>
          </cell>
          <cell r="H467">
            <v>0.8176258992805755</v>
          </cell>
          <cell r="I467">
            <v>1</v>
          </cell>
          <cell r="J467">
            <v>51.637416700091727</v>
          </cell>
          <cell r="K467" t="str">
            <v>TONS</v>
          </cell>
        </row>
        <row r="468">
          <cell r="A468" t="str">
            <v>13161</v>
          </cell>
          <cell r="B468" t="str">
            <v>13</v>
          </cell>
          <cell r="C468" t="str">
            <v>161</v>
          </cell>
          <cell r="D468" t="str">
            <v>Jeff Davis</v>
          </cell>
          <cell r="E468" t="str">
            <v>County</v>
          </cell>
          <cell r="F468" t="str">
            <v>GA</v>
          </cell>
          <cell r="G468">
            <v>15068</v>
          </cell>
          <cell r="H468">
            <v>0.69511547650650385</v>
          </cell>
          <cell r="I468">
            <v>1</v>
          </cell>
          <cell r="J468">
            <v>47.589115927563626</v>
          </cell>
          <cell r="K468" t="str">
            <v>TONS</v>
          </cell>
        </row>
        <row r="469">
          <cell r="A469" t="str">
            <v>13163</v>
          </cell>
          <cell r="B469" t="str">
            <v>13</v>
          </cell>
          <cell r="C469" t="str">
            <v>163</v>
          </cell>
          <cell r="D469" t="str">
            <v>Jefferson</v>
          </cell>
          <cell r="E469" t="str">
            <v>County</v>
          </cell>
          <cell r="F469" t="str">
            <v>GA</v>
          </cell>
          <cell r="G469">
            <v>16930</v>
          </cell>
          <cell r="H469">
            <v>0.80667454223272295</v>
          </cell>
          <cell r="I469">
            <v>1</v>
          </cell>
          <cell r="J469">
            <v>62.051227441544448</v>
          </cell>
          <cell r="K469" t="str">
            <v>TONS</v>
          </cell>
        </row>
        <row r="470">
          <cell r="A470" t="str">
            <v>13165</v>
          </cell>
          <cell r="B470" t="str">
            <v>13</v>
          </cell>
          <cell r="C470" t="str">
            <v>165</v>
          </cell>
          <cell r="D470" t="str">
            <v>Jenkins</v>
          </cell>
          <cell r="E470" t="str">
            <v>County</v>
          </cell>
          <cell r="F470" t="str">
            <v>GA</v>
          </cell>
          <cell r="G470">
            <v>8340</v>
          </cell>
          <cell r="H470">
            <v>0.66103117505995201</v>
          </cell>
          <cell r="I470">
            <v>1</v>
          </cell>
          <cell r="J470">
            <v>25.0485770583023</v>
          </cell>
          <cell r="K470" t="str">
            <v>TONS</v>
          </cell>
        </row>
        <row r="471">
          <cell r="A471" t="str">
            <v>13167</v>
          </cell>
          <cell r="B471" t="str">
            <v>13</v>
          </cell>
          <cell r="C471" t="str">
            <v>167</v>
          </cell>
          <cell r="D471" t="str">
            <v>Johnson</v>
          </cell>
          <cell r="E471" t="str">
            <v>County</v>
          </cell>
          <cell r="F471" t="str">
            <v>GA</v>
          </cell>
          <cell r="G471">
            <v>9980</v>
          </cell>
          <cell r="H471">
            <v>0.65410821643286576</v>
          </cell>
          <cell r="I471">
            <v>1</v>
          </cell>
          <cell r="J471">
            <v>29.660277713875825</v>
          </cell>
          <cell r="K471" t="str">
            <v>TONS</v>
          </cell>
        </row>
        <row r="472">
          <cell r="A472" t="str">
            <v>13169</v>
          </cell>
          <cell r="B472" t="str">
            <v>13</v>
          </cell>
          <cell r="C472" t="str">
            <v>169</v>
          </cell>
          <cell r="D472" t="str">
            <v>Jones</v>
          </cell>
          <cell r="E472" t="str">
            <v>County</v>
          </cell>
          <cell r="F472" t="str">
            <v>GA</v>
          </cell>
          <cell r="G472">
            <v>28669</v>
          </cell>
          <cell r="H472">
            <v>0.67714255816387037</v>
          </cell>
          <cell r="I472">
            <v>1</v>
          </cell>
          <cell r="J472">
            <v>88.203886528718044</v>
          </cell>
          <cell r="K472" t="str">
            <v>TONS</v>
          </cell>
        </row>
        <row r="473">
          <cell r="A473" t="str">
            <v>13171</v>
          </cell>
          <cell r="B473" t="str">
            <v>13</v>
          </cell>
          <cell r="C473" t="str">
            <v>171</v>
          </cell>
          <cell r="D473" t="str">
            <v>Lamar</v>
          </cell>
          <cell r="E473" t="str">
            <v>County</v>
          </cell>
          <cell r="F473" t="str">
            <v>GA</v>
          </cell>
          <cell r="G473">
            <v>18317</v>
          </cell>
          <cell r="H473">
            <v>0.60872413604847952</v>
          </cell>
          <cell r="I473">
            <v>1</v>
          </cell>
          <cell r="J473">
            <v>50.660553999650041</v>
          </cell>
          <cell r="K473" t="str">
            <v>TONS</v>
          </cell>
        </row>
        <row r="474">
          <cell r="A474" t="str">
            <v>13173</v>
          </cell>
          <cell r="B474" t="str">
            <v>13</v>
          </cell>
          <cell r="C474" t="str">
            <v>173</v>
          </cell>
          <cell r="D474" t="str">
            <v>Lanier</v>
          </cell>
          <cell r="E474" t="str">
            <v>County</v>
          </cell>
          <cell r="F474" t="str">
            <v>GA</v>
          </cell>
          <cell r="G474">
            <v>10078</v>
          </cell>
          <cell r="H474">
            <v>0.71125223258583048</v>
          </cell>
          <cell r="I474">
            <v>1</v>
          </cell>
          <cell r="J474">
            <v>32.568148077981299</v>
          </cell>
          <cell r="K474" t="str">
            <v>TONS</v>
          </cell>
        </row>
        <row r="475">
          <cell r="A475" t="str">
            <v>13175</v>
          </cell>
          <cell r="B475" t="str">
            <v>13</v>
          </cell>
          <cell r="C475" t="str">
            <v>175</v>
          </cell>
          <cell r="D475" t="str">
            <v>Laurens</v>
          </cell>
          <cell r="E475" t="str">
            <v>County</v>
          </cell>
          <cell r="F475" t="str">
            <v>GA</v>
          </cell>
          <cell r="G475">
            <v>48434</v>
          </cell>
          <cell r="H475">
            <v>0.56644092992525907</v>
          </cell>
          <cell r="I475">
            <v>1</v>
          </cell>
          <cell r="J475">
            <v>124.65222412380257</v>
          </cell>
          <cell r="K475" t="str">
            <v>TONS</v>
          </cell>
        </row>
        <row r="476">
          <cell r="A476" t="str">
            <v>13177</v>
          </cell>
          <cell r="B476" t="str">
            <v>13</v>
          </cell>
          <cell r="C476" t="str">
            <v>177</v>
          </cell>
          <cell r="D476" t="str">
            <v>Lee</v>
          </cell>
          <cell r="E476" t="str">
            <v>County</v>
          </cell>
          <cell r="F476" t="str">
            <v>GA</v>
          </cell>
          <cell r="G476">
            <v>28298</v>
          </cell>
          <cell r="H476">
            <v>0.36228708742667326</v>
          </cell>
          <cell r="I476">
            <v>1</v>
          </cell>
          <cell r="J476">
            <v>46.580448395014542</v>
          </cell>
          <cell r="K476" t="str">
            <v>TONS</v>
          </cell>
        </row>
        <row r="477">
          <cell r="A477" t="str">
            <v>13179</v>
          </cell>
          <cell r="B477" t="str">
            <v>13</v>
          </cell>
          <cell r="C477" t="str">
            <v>179</v>
          </cell>
          <cell r="D477" t="str">
            <v>Liberty</v>
          </cell>
          <cell r="E477" t="str">
            <v>County</v>
          </cell>
          <cell r="F477" t="str">
            <v>GA</v>
          </cell>
          <cell r="G477">
            <v>63453</v>
          </cell>
          <cell r="H477">
            <v>0.23160449466534286</v>
          </cell>
          <cell r="I477">
            <v>1</v>
          </cell>
          <cell r="J477">
            <v>66.771973235771924</v>
          </cell>
          <cell r="K477" t="str">
            <v>TONS</v>
          </cell>
        </row>
        <row r="478">
          <cell r="A478" t="str">
            <v>13181</v>
          </cell>
          <cell r="B478" t="str">
            <v>13</v>
          </cell>
          <cell r="C478" t="str">
            <v>181</v>
          </cell>
          <cell r="D478" t="str">
            <v>Lincoln</v>
          </cell>
          <cell r="E478" t="str">
            <v>County</v>
          </cell>
          <cell r="F478" t="str">
            <v>GA</v>
          </cell>
          <cell r="G478">
            <v>7996</v>
          </cell>
          <cell r="H478">
            <v>1</v>
          </cell>
          <cell r="I478">
            <v>1</v>
          </cell>
          <cell r="J478">
            <v>36.330205361542752</v>
          </cell>
          <cell r="K478" t="str">
            <v>TONS</v>
          </cell>
        </row>
        <row r="479">
          <cell r="A479" t="str">
            <v>13183</v>
          </cell>
          <cell r="B479" t="str">
            <v>13</v>
          </cell>
          <cell r="C479" t="str">
            <v>183</v>
          </cell>
          <cell r="D479" t="str">
            <v>Long</v>
          </cell>
          <cell r="E479" t="str">
            <v>County</v>
          </cell>
          <cell r="F479" t="str">
            <v>GA</v>
          </cell>
          <cell r="G479">
            <v>14464</v>
          </cell>
          <cell r="H479">
            <v>0.81339878318584069</v>
          </cell>
          <cell r="I479">
            <v>1</v>
          </cell>
          <cell r="J479">
            <v>53.454835677657634</v>
          </cell>
          <cell r="K479" t="str">
            <v>TONS</v>
          </cell>
        </row>
        <row r="480">
          <cell r="A480" t="str">
            <v>13185</v>
          </cell>
          <cell r="B480" t="str">
            <v>13</v>
          </cell>
          <cell r="C480" t="str">
            <v>185</v>
          </cell>
          <cell r="D480" t="str">
            <v>Lowndes</v>
          </cell>
          <cell r="E480" t="str">
            <v>County</v>
          </cell>
          <cell r="F480" t="str">
            <v>GA</v>
          </cell>
          <cell r="G480">
            <v>109233</v>
          </cell>
          <cell r="H480">
            <v>0.27204233152984902</v>
          </cell>
          <cell r="I480">
            <v>1</v>
          </cell>
          <cell r="J480">
            <v>135.01605584337224</v>
          </cell>
          <cell r="K480" t="str">
            <v>TONS</v>
          </cell>
        </row>
        <row r="481">
          <cell r="A481" t="str">
            <v>13187</v>
          </cell>
          <cell r="B481" t="str">
            <v>13</v>
          </cell>
          <cell r="C481" t="str">
            <v>187</v>
          </cell>
          <cell r="D481" t="str">
            <v>Lumpkin</v>
          </cell>
          <cell r="E481" t="str">
            <v>County</v>
          </cell>
          <cell r="F481" t="str">
            <v>GA</v>
          </cell>
          <cell r="G481">
            <v>29966</v>
          </cell>
          <cell r="H481">
            <v>0.83941800707468461</v>
          </cell>
          <cell r="I481">
            <v>1</v>
          </cell>
          <cell r="J481">
            <v>114.28839240423292</v>
          </cell>
          <cell r="K481" t="str">
            <v>TONS</v>
          </cell>
        </row>
        <row r="482">
          <cell r="A482" t="str">
            <v>13189</v>
          </cell>
          <cell r="B482" t="str">
            <v>13</v>
          </cell>
          <cell r="C482" t="str">
            <v>189</v>
          </cell>
          <cell r="D482" t="str">
            <v>McDuffie</v>
          </cell>
          <cell r="E482" t="str">
            <v>County</v>
          </cell>
          <cell r="F482" t="str">
            <v>GA</v>
          </cell>
          <cell r="G482">
            <v>21875</v>
          </cell>
          <cell r="H482">
            <v>0.60960000000000003</v>
          </cell>
          <cell r="I482">
            <v>1</v>
          </cell>
          <cell r="J482">
            <v>60.588205164603878</v>
          </cell>
          <cell r="K482" t="str">
            <v>TONS</v>
          </cell>
        </row>
        <row r="483">
          <cell r="A483" t="str">
            <v>13191</v>
          </cell>
          <cell r="B483" t="str">
            <v>13</v>
          </cell>
          <cell r="C483" t="str">
            <v>191</v>
          </cell>
          <cell r="D483" t="str">
            <v>McIntosh</v>
          </cell>
          <cell r="E483" t="str">
            <v>County</v>
          </cell>
          <cell r="F483" t="str">
            <v>GA</v>
          </cell>
          <cell r="G483">
            <v>14333</v>
          </cell>
          <cell r="H483">
            <v>0.74311030489081142</v>
          </cell>
          <cell r="I483">
            <v>0.5</v>
          </cell>
          <cell r="J483">
            <v>24.196661912568274</v>
          </cell>
          <cell r="K483" t="str">
            <v>TONS</v>
          </cell>
        </row>
        <row r="484">
          <cell r="A484" t="str">
            <v>13193</v>
          </cell>
          <cell r="B484" t="str">
            <v>13</v>
          </cell>
          <cell r="C484" t="str">
            <v>193</v>
          </cell>
          <cell r="D484" t="str">
            <v>Macon</v>
          </cell>
          <cell r="E484" t="str">
            <v>County</v>
          </cell>
          <cell r="F484" t="str">
            <v>GA</v>
          </cell>
          <cell r="G484">
            <v>14740</v>
          </cell>
          <cell r="H484">
            <v>0.53188602442333788</v>
          </cell>
          <cell r="I484">
            <v>1</v>
          </cell>
          <cell r="J484">
            <v>35.62141196029205</v>
          </cell>
          <cell r="K484" t="str">
            <v>TONS</v>
          </cell>
        </row>
        <row r="485">
          <cell r="A485" t="str">
            <v>13195</v>
          </cell>
          <cell r="B485" t="str">
            <v>13</v>
          </cell>
          <cell r="C485" t="str">
            <v>195</v>
          </cell>
          <cell r="D485" t="str">
            <v>Madison</v>
          </cell>
          <cell r="E485" t="str">
            <v>County</v>
          </cell>
          <cell r="F485" t="str">
            <v>GA</v>
          </cell>
          <cell r="G485">
            <v>28120</v>
          </cell>
          <cell r="H485">
            <v>0.91877667140825037</v>
          </cell>
          <cell r="I485">
            <v>1</v>
          </cell>
          <cell r="J485">
            <v>117.38709176098283</v>
          </cell>
          <cell r="K485" t="str">
            <v>TONS</v>
          </cell>
        </row>
        <row r="486">
          <cell r="A486" t="str">
            <v>13197</v>
          </cell>
          <cell r="B486" t="str">
            <v>13</v>
          </cell>
          <cell r="C486" t="str">
            <v>197</v>
          </cell>
          <cell r="D486" t="str">
            <v>Marion</v>
          </cell>
          <cell r="E486" t="str">
            <v>County</v>
          </cell>
          <cell r="F486" t="str">
            <v>GA</v>
          </cell>
          <cell r="G486">
            <v>8742</v>
          </cell>
          <cell r="H486">
            <v>1</v>
          </cell>
          <cell r="I486">
            <v>1</v>
          </cell>
          <cell r="J486">
            <v>39.719691754703192</v>
          </cell>
          <cell r="K486" t="str">
            <v>TONS</v>
          </cell>
        </row>
        <row r="487">
          <cell r="A487" t="str">
            <v>13199</v>
          </cell>
          <cell r="B487" t="str">
            <v>13</v>
          </cell>
          <cell r="C487" t="str">
            <v>199</v>
          </cell>
          <cell r="D487" t="str">
            <v>Meriwether</v>
          </cell>
          <cell r="E487" t="str">
            <v>County</v>
          </cell>
          <cell r="F487" t="str">
            <v>GA</v>
          </cell>
          <cell r="G487">
            <v>21992</v>
          </cell>
          <cell r="H487">
            <v>0.83284830847580937</v>
          </cell>
          <cell r="I487">
            <v>1</v>
          </cell>
          <cell r="J487">
            <v>83.219614982743508</v>
          </cell>
          <cell r="K487" t="str">
            <v>TONS</v>
          </cell>
        </row>
        <row r="488">
          <cell r="A488" t="str">
            <v>13201</v>
          </cell>
          <cell r="B488" t="str">
            <v>13</v>
          </cell>
          <cell r="C488" t="str">
            <v>201</v>
          </cell>
          <cell r="D488" t="str">
            <v>Miller</v>
          </cell>
          <cell r="E488" t="str">
            <v>County</v>
          </cell>
          <cell r="F488" t="str">
            <v>GA</v>
          </cell>
          <cell r="G488">
            <v>6125</v>
          </cell>
          <cell r="H488">
            <v>1</v>
          </cell>
          <cell r="I488">
            <v>1</v>
          </cell>
          <cell r="J488">
            <v>27.829228093978163</v>
          </cell>
          <cell r="K488" t="str">
            <v>TONS</v>
          </cell>
        </row>
        <row r="489">
          <cell r="A489" t="str">
            <v>13205</v>
          </cell>
          <cell r="B489" t="str">
            <v>13</v>
          </cell>
          <cell r="C489" t="str">
            <v>205</v>
          </cell>
          <cell r="D489" t="str">
            <v>Mitchell</v>
          </cell>
          <cell r="E489" t="str">
            <v>County</v>
          </cell>
          <cell r="F489" t="str">
            <v>GA</v>
          </cell>
          <cell r="G489">
            <v>23498</v>
          </cell>
          <cell r="H489">
            <v>0.54511022214656568</v>
          </cell>
          <cell r="I489">
            <v>1</v>
          </cell>
          <cell r="J489">
            <v>58.19829920910469</v>
          </cell>
          <cell r="K489" t="str">
            <v>TONS</v>
          </cell>
        </row>
        <row r="490">
          <cell r="A490" t="str">
            <v>13207</v>
          </cell>
          <cell r="B490" t="str">
            <v>13</v>
          </cell>
          <cell r="C490" t="str">
            <v>207</v>
          </cell>
          <cell r="D490" t="str">
            <v>Monroe</v>
          </cell>
          <cell r="E490" t="str">
            <v>County</v>
          </cell>
          <cell r="F490" t="str">
            <v>GA</v>
          </cell>
          <cell r="G490">
            <v>26424</v>
          </cell>
          <cell r="H490">
            <v>0.8023009385407206</v>
          </cell>
          <cell r="I490">
            <v>1</v>
          </cell>
          <cell r="J490">
            <v>96.323205810993798</v>
          </cell>
          <cell r="K490" t="str">
            <v>TONS</v>
          </cell>
        </row>
        <row r="491">
          <cell r="A491" t="str">
            <v>13209</v>
          </cell>
          <cell r="B491" t="str">
            <v>13</v>
          </cell>
          <cell r="C491" t="str">
            <v>209</v>
          </cell>
          <cell r="D491" t="str">
            <v>Montgomery</v>
          </cell>
          <cell r="E491" t="str">
            <v>County</v>
          </cell>
          <cell r="F491" t="str">
            <v>GA</v>
          </cell>
          <cell r="G491">
            <v>9123</v>
          </cell>
          <cell r="H491">
            <v>0.98706565822646064</v>
          </cell>
          <cell r="I491">
            <v>1</v>
          </cell>
          <cell r="J491">
            <v>40.914644732452786</v>
          </cell>
          <cell r="K491" t="str">
            <v>TONS</v>
          </cell>
        </row>
        <row r="492">
          <cell r="A492" t="str">
            <v>13211</v>
          </cell>
          <cell r="B492" t="str">
            <v>13</v>
          </cell>
          <cell r="C492" t="str">
            <v>211</v>
          </cell>
          <cell r="D492" t="str">
            <v>Morgan</v>
          </cell>
          <cell r="E492" t="str">
            <v>County</v>
          </cell>
          <cell r="F492" t="str">
            <v>GA</v>
          </cell>
          <cell r="G492">
            <v>17868</v>
          </cell>
          <cell r="H492">
            <v>0.753693754197448</v>
          </cell>
          <cell r="I492">
            <v>1</v>
          </cell>
          <cell r="J492">
            <v>61.18795342720064</v>
          </cell>
          <cell r="K492" t="str">
            <v>TONS</v>
          </cell>
        </row>
        <row r="493">
          <cell r="A493" t="str">
            <v>13213</v>
          </cell>
          <cell r="B493" t="str">
            <v>13</v>
          </cell>
          <cell r="C493" t="str">
            <v>213</v>
          </cell>
          <cell r="D493" t="str">
            <v>Murray</v>
          </cell>
          <cell r="E493" t="str">
            <v>County</v>
          </cell>
          <cell r="F493" t="str">
            <v>GA</v>
          </cell>
          <cell r="G493">
            <v>39628</v>
          </cell>
          <cell r="H493">
            <v>0.70127182800040377</v>
          </cell>
          <cell r="I493">
            <v>1</v>
          </cell>
          <cell r="J493">
            <v>126.26518346639234</v>
          </cell>
          <cell r="K493" t="str">
            <v>TONS</v>
          </cell>
        </row>
        <row r="494">
          <cell r="A494" t="str">
            <v>13215</v>
          </cell>
          <cell r="B494" t="str">
            <v>13</v>
          </cell>
          <cell r="C494" t="str">
            <v>215</v>
          </cell>
          <cell r="D494" t="str">
            <v>Muscogee</v>
          </cell>
          <cell r="E494" t="str">
            <v>County</v>
          </cell>
          <cell r="F494" t="str">
            <v>GA</v>
          </cell>
          <cell r="G494">
            <v>189885</v>
          </cell>
          <cell r="H494">
            <v>2.9775917002396186E-2</v>
          </cell>
          <cell r="I494">
            <v>1</v>
          </cell>
          <cell r="J494">
            <v>0</v>
          </cell>
          <cell r="K494" t="str">
            <v>TONS</v>
          </cell>
        </row>
        <row r="495">
          <cell r="A495" t="str">
            <v>13217</v>
          </cell>
          <cell r="B495" t="str">
            <v>13</v>
          </cell>
          <cell r="C495" t="str">
            <v>217</v>
          </cell>
          <cell r="D495" t="str">
            <v>Newton</v>
          </cell>
          <cell r="E495" t="str">
            <v>County</v>
          </cell>
          <cell r="F495" t="str">
            <v>GA</v>
          </cell>
          <cell r="G495">
            <v>99958</v>
          </cell>
          <cell r="H495">
            <v>0.31244122531463214</v>
          </cell>
          <cell r="I495">
            <v>1</v>
          </cell>
          <cell r="J495">
            <v>141.89953022090316</v>
          </cell>
          <cell r="K495" t="str">
            <v>TONS</v>
          </cell>
        </row>
        <row r="496">
          <cell r="A496" t="str">
            <v>13219</v>
          </cell>
          <cell r="B496" t="str">
            <v>13</v>
          </cell>
          <cell r="C496" t="str">
            <v>219</v>
          </cell>
          <cell r="D496" t="str">
            <v>Oconee</v>
          </cell>
          <cell r="E496" t="str">
            <v>County</v>
          </cell>
          <cell r="F496" t="str">
            <v>GA</v>
          </cell>
          <cell r="G496">
            <v>32808</v>
          </cell>
          <cell r="H496">
            <v>0.50316995854669588</v>
          </cell>
          <cell r="I496">
            <v>1</v>
          </cell>
          <cell r="J496">
            <v>75.004881204145534</v>
          </cell>
          <cell r="K496" t="str">
            <v>TONS</v>
          </cell>
        </row>
        <row r="497">
          <cell r="A497" t="str">
            <v>13221</v>
          </cell>
          <cell r="B497" t="str">
            <v>13</v>
          </cell>
          <cell r="C497" t="str">
            <v>221</v>
          </cell>
          <cell r="D497" t="str">
            <v>Oglethorpe</v>
          </cell>
          <cell r="E497" t="str">
            <v>County</v>
          </cell>
          <cell r="F497" t="str">
            <v>GA</v>
          </cell>
          <cell r="G497">
            <v>14899</v>
          </cell>
          <cell r="H497">
            <v>0.99254983555943355</v>
          </cell>
          <cell r="I497">
            <v>1</v>
          </cell>
          <cell r="J497">
            <v>67.189979600612091</v>
          </cell>
          <cell r="K497" t="str">
            <v>TONS</v>
          </cell>
        </row>
        <row r="498">
          <cell r="A498" t="str">
            <v>13223</v>
          </cell>
          <cell r="B498" t="str">
            <v>13</v>
          </cell>
          <cell r="C498" t="str">
            <v>223</v>
          </cell>
          <cell r="D498" t="str">
            <v>Paulding</v>
          </cell>
          <cell r="E498" t="str">
            <v>County</v>
          </cell>
          <cell r="F498" t="str">
            <v>GA</v>
          </cell>
          <cell r="G498">
            <v>142324</v>
          </cell>
          <cell r="H498">
            <v>0.2005283718838706</v>
          </cell>
          <cell r="I498">
            <v>1</v>
          </cell>
          <cell r="J498">
            <v>129.67284404932843</v>
          </cell>
          <cell r="K498" t="str">
            <v>TONS</v>
          </cell>
        </row>
        <row r="499">
          <cell r="A499" t="str">
            <v>13225</v>
          </cell>
          <cell r="B499" t="str">
            <v>13</v>
          </cell>
          <cell r="C499" t="str">
            <v>225</v>
          </cell>
          <cell r="D499" t="str">
            <v>Peach</v>
          </cell>
          <cell r="E499" t="str">
            <v>County</v>
          </cell>
          <cell r="F499" t="str">
            <v>GA</v>
          </cell>
          <cell r="G499">
            <v>27695</v>
          </cell>
          <cell r="H499">
            <v>0.38223506048023109</v>
          </cell>
          <cell r="I499">
            <v>1</v>
          </cell>
          <cell r="J499">
            <v>48.097993241282097</v>
          </cell>
          <cell r="K499" t="str">
            <v>TONS</v>
          </cell>
        </row>
        <row r="500">
          <cell r="A500" t="str">
            <v>13227</v>
          </cell>
          <cell r="B500" t="str">
            <v>13</v>
          </cell>
          <cell r="C500" t="str">
            <v>227</v>
          </cell>
          <cell r="D500" t="str">
            <v>Pickens</v>
          </cell>
          <cell r="E500" t="str">
            <v>County</v>
          </cell>
          <cell r="F500" t="str">
            <v>GA</v>
          </cell>
          <cell r="G500">
            <v>29431</v>
          </cell>
          <cell r="H500">
            <v>0.73103190513404237</v>
          </cell>
          <cell r="I500">
            <v>1</v>
          </cell>
          <cell r="J500">
            <v>97.754423255826964</v>
          </cell>
          <cell r="K500" t="str">
            <v>TONS</v>
          </cell>
        </row>
        <row r="501">
          <cell r="A501" t="str">
            <v>13229</v>
          </cell>
          <cell r="B501" t="str">
            <v>13</v>
          </cell>
          <cell r="C501" t="str">
            <v>229</v>
          </cell>
          <cell r="D501" t="str">
            <v>Pierce</v>
          </cell>
          <cell r="E501" t="str">
            <v>County</v>
          </cell>
          <cell r="F501" t="str">
            <v>GA</v>
          </cell>
          <cell r="G501">
            <v>18758</v>
          </cell>
          <cell r="H501">
            <v>0.79352809467960339</v>
          </cell>
          <cell r="I501">
            <v>1</v>
          </cell>
          <cell r="J501">
            <v>67.630703702671823</v>
          </cell>
          <cell r="K501" t="str">
            <v>TONS</v>
          </cell>
        </row>
        <row r="502">
          <cell r="A502" t="str">
            <v>13231</v>
          </cell>
          <cell r="B502" t="str">
            <v>13</v>
          </cell>
          <cell r="C502" t="str">
            <v>231</v>
          </cell>
          <cell r="D502" t="str">
            <v>Pike</v>
          </cell>
          <cell r="E502" t="str">
            <v>County</v>
          </cell>
          <cell r="F502" t="str">
            <v>GA</v>
          </cell>
          <cell r="G502">
            <v>17869</v>
          </cell>
          <cell r="H502">
            <v>0.98964687447534838</v>
          </cell>
          <cell r="I502">
            <v>1</v>
          </cell>
          <cell r="J502">
            <v>80.348092998189358</v>
          </cell>
          <cell r="K502" t="str">
            <v>TONS</v>
          </cell>
        </row>
        <row r="503">
          <cell r="A503" t="str">
            <v>13233</v>
          </cell>
          <cell r="B503" t="str">
            <v>13</v>
          </cell>
          <cell r="C503" t="str">
            <v>233</v>
          </cell>
          <cell r="D503" t="str">
            <v>Polk</v>
          </cell>
          <cell r="E503" t="str">
            <v>County</v>
          </cell>
          <cell r="F503" t="str">
            <v>GA</v>
          </cell>
          <cell r="G503">
            <v>41475</v>
          </cell>
          <cell r="H503">
            <v>0.51421338155515373</v>
          </cell>
          <cell r="I503">
            <v>1</v>
          </cell>
          <cell r="J503">
            <v>96.90023633637098</v>
          </cell>
          <cell r="K503" t="str">
            <v>TONS</v>
          </cell>
        </row>
        <row r="504">
          <cell r="A504" t="str">
            <v>13235</v>
          </cell>
          <cell r="B504" t="str">
            <v>13</v>
          </cell>
          <cell r="C504" t="str">
            <v>235</v>
          </cell>
          <cell r="D504" t="str">
            <v>Pulaski</v>
          </cell>
          <cell r="E504" t="str">
            <v>County</v>
          </cell>
          <cell r="F504" t="str">
            <v>GA</v>
          </cell>
          <cell r="G504">
            <v>12010</v>
          </cell>
          <cell r="H504">
            <v>0.66702747710241461</v>
          </cell>
          <cell r="I504">
            <v>1</v>
          </cell>
          <cell r="J504">
            <v>36.39835857320147</v>
          </cell>
          <cell r="K504" t="str">
            <v>TONS</v>
          </cell>
        </row>
        <row r="505">
          <cell r="A505" t="str">
            <v>13237</v>
          </cell>
          <cell r="B505" t="str">
            <v>13</v>
          </cell>
          <cell r="C505" t="str">
            <v>237</v>
          </cell>
          <cell r="D505" t="str">
            <v>Putnam</v>
          </cell>
          <cell r="E505" t="str">
            <v>County</v>
          </cell>
          <cell r="F505" t="str">
            <v>GA</v>
          </cell>
          <cell r="G505">
            <v>21218</v>
          </cell>
          <cell r="H505">
            <v>0.80945423696861152</v>
          </cell>
          <cell r="I505">
            <v>1</v>
          </cell>
          <cell r="J505">
            <v>78.035427349236727</v>
          </cell>
          <cell r="K505" t="str">
            <v>TONS</v>
          </cell>
        </row>
        <row r="506">
          <cell r="A506" t="str">
            <v>13239</v>
          </cell>
          <cell r="B506" t="str">
            <v>13</v>
          </cell>
          <cell r="C506" t="str">
            <v>239</v>
          </cell>
          <cell r="D506" t="str">
            <v>Quitman</v>
          </cell>
          <cell r="E506" t="str">
            <v>County</v>
          </cell>
          <cell r="F506" t="str">
            <v>GA</v>
          </cell>
          <cell r="G506">
            <v>2513</v>
          </cell>
          <cell r="H506">
            <v>0.73099880620771984</v>
          </cell>
          <cell r="I506">
            <v>1</v>
          </cell>
          <cell r="J506">
            <v>8.3464966544714905</v>
          </cell>
          <cell r="K506" t="str">
            <v>TONS</v>
          </cell>
        </row>
        <row r="507">
          <cell r="A507" t="str">
            <v>13241</v>
          </cell>
          <cell r="B507" t="str">
            <v>13</v>
          </cell>
          <cell r="C507" t="str">
            <v>241</v>
          </cell>
          <cell r="D507" t="str">
            <v>Rabun</v>
          </cell>
          <cell r="E507" t="str">
            <v>County</v>
          </cell>
          <cell r="F507" t="str">
            <v>GA</v>
          </cell>
          <cell r="G507">
            <v>16276</v>
          </cell>
          <cell r="H507">
            <v>0.79282378962890143</v>
          </cell>
          <cell r="I507">
            <v>1</v>
          </cell>
          <cell r="J507">
            <v>58.629936216276597</v>
          </cell>
          <cell r="K507" t="str">
            <v>TONS</v>
          </cell>
        </row>
        <row r="508">
          <cell r="A508" t="str">
            <v>13243</v>
          </cell>
          <cell r="B508" t="str">
            <v>13</v>
          </cell>
          <cell r="C508" t="str">
            <v>243</v>
          </cell>
          <cell r="D508" t="str">
            <v>Randolph</v>
          </cell>
          <cell r="E508" t="str">
            <v>County</v>
          </cell>
          <cell r="F508" t="str">
            <v>GA</v>
          </cell>
          <cell r="G508">
            <v>7719</v>
          </cell>
          <cell r="H508">
            <v>0.50628319730535043</v>
          </cell>
          <cell r="I508">
            <v>1</v>
          </cell>
          <cell r="J508">
            <v>17.756183410819045</v>
          </cell>
          <cell r="K508" t="str">
            <v>TONS</v>
          </cell>
        </row>
        <row r="509">
          <cell r="A509" t="str">
            <v>13245</v>
          </cell>
          <cell r="B509" t="str">
            <v>13</v>
          </cell>
          <cell r="C509" t="str">
            <v>245</v>
          </cell>
          <cell r="D509" t="str">
            <v>Richmond</v>
          </cell>
          <cell r="E509" t="str">
            <v>County</v>
          </cell>
          <cell r="F509" t="str">
            <v>GA</v>
          </cell>
          <cell r="G509">
            <v>200549</v>
          </cell>
          <cell r="H509">
            <v>9.2162015268089093E-2</v>
          </cell>
          <cell r="I509">
            <v>1</v>
          </cell>
          <cell r="J509">
            <v>0</v>
          </cell>
          <cell r="K509" t="str">
            <v>TONS</v>
          </cell>
        </row>
        <row r="510">
          <cell r="A510" t="str">
            <v>13247</v>
          </cell>
          <cell r="B510" t="str">
            <v>13</v>
          </cell>
          <cell r="C510" t="str">
            <v>247</v>
          </cell>
          <cell r="D510" t="str">
            <v>Rockdale</v>
          </cell>
          <cell r="E510" t="str">
            <v>County</v>
          </cell>
          <cell r="F510" t="str">
            <v>GA</v>
          </cell>
          <cell r="G510">
            <v>85215</v>
          </cell>
          <cell r="H510">
            <v>0.14932816992313561</v>
          </cell>
          <cell r="I510">
            <v>1</v>
          </cell>
          <cell r="J510">
            <v>0</v>
          </cell>
          <cell r="K510" t="str">
            <v>TONS</v>
          </cell>
        </row>
        <row r="511">
          <cell r="A511" t="str">
            <v>13249</v>
          </cell>
          <cell r="B511" t="str">
            <v>13</v>
          </cell>
          <cell r="C511" t="str">
            <v>249</v>
          </cell>
          <cell r="D511" t="str">
            <v>Schley</v>
          </cell>
          <cell r="E511" t="str">
            <v>County</v>
          </cell>
          <cell r="F511" t="str">
            <v>GA</v>
          </cell>
          <cell r="G511">
            <v>5010</v>
          </cell>
          <cell r="H511">
            <v>1</v>
          </cell>
          <cell r="I511">
            <v>1</v>
          </cell>
          <cell r="J511">
            <v>22.763172694013157</v>
          </cell>
          <cell r="K511" t="str">
            <v>TONS</v>
          </cell>
        </row>
        <row r="512">
          <cell r="A512" t="str">
            <v>13251</v>
          </cell>
          <cell r="B512" t="str">
            <v>13</v>
          </cell>
          <cell r="C512" t="str">
            <v>251</v>
          </cell>
          <cell r="D512" t="str">
            <v>Screven</v>
          </cell>
          <cell r="E512" t="str">
            <v>County</v>
          </cell>
          <cell r="F512" t="str">
            <v>GA</v>
          </cell>
          <cell r="G512">
            <v>14593</v>
          </cell>
          <cell r="H512">
            <v>0.78921400671554853</v>
          </cell>
          <cell r="I512">
            <v>1</v>
          </cell>
          <cell r="J512">
            <v>52.328035911566765</v>
          </cell>
          <cell r="K512" t="str">
            <v>TONS</v>
          </cell>
        </row>
        <row r="513">
          <cell r="A513" t="str">
            <v>13253</v>
          </cell>
          <cell r="B513" t="str">
            <v>13</v>
          </cell>
          <cell r="C513" t="str">
            <v>253</v>
          </cell>
          <cell r="D513" t="str">
            <v>Seminole</v>
          </cell>
          <cell r="E513" t="str">
            <v>County</v>
          </cell>
          <cell r="F513" t="str">
            <v>GA</v>
          </cell>
          <cell r="G513">
            <v>8729</v>
          </cell>
          <cell r="H513">
            <v>0.68553098865849471</v>
          </cell>
          <cell r="I513">
            <v>0.5</v>
          </cell>
          <cell r="J513">
            <v>13.594293952193086</v>
          </cell>
          <cell r="K513" t="str">
            <v>TONS</v>
          </cell>
        </row>
        <row r="514">
          <cell r="A514" t="str">
            <v>13255</v>
          </cell>
          <cell r="B514" t="str">
            <v>13</v>
          </cell>
          <cell r="C514" t="str">
            <v>255</v>
          </cell>
          <cell r="D514" t="str">
            <v>Spalding</v>
          </cell>
          <cell r="E514" t="str">
            <v>County</v>
          </cell>
          <cell r="F514" t="str">
            <v>GA</v>
          </cell>
          <cell r="G514">
            <v>64073</v>
          </cell>
          <cell r="H514">
            <v>0.41619715012563796</v>
          </cell>
          <cell r="I514">
            <v>1</v>
          </cell>
          <cell r="J514">
            <v>121.16277968687602</v>
          </cell>
          <cell r="K514" t="str">
            <v>TONS</v>
          </cell>
        </row>
        <row r="515">
          <cell r="A515" t="str">
            <v>13257</v>
          </cell>
          <cell r="B515" t="str">
            <v>13</v>
          </cell>
          <cell r="C515" t="str">
            <v>257</v>
          </cell>
          <cell r="D515" t="str">
            <v>Stephens</v>
          </cell>
          <cell r="E515" t="str">
            <v>County</v>
          </cell>
          <cell r="F515" t="str">
            <v>GA</v>
          </cell>
          <cell r="G515">
            <v>26175</v>
          </cell>
          <cell r="H515">
            <v>0.58563514804202488</v>
          </cell>
          <cell r="I515">
            <v>1</v>
          </cell>
          <cell r="J515">
            <v>69.648038767769989</v>
          </cell>
          <cell r="K515" t="str">
            <v>TONS</v>
          </cell>
        </row>
        <row r="516">
          <cell r="A516" t="str">
            <v>13259</v>
          </cell>
          <cell r="B516" t="str">
            <v>13</v>
          </cell>
          <cell r="C516" t="str">
            <v>259</v>
          </cell>
          <cell r="D516" t="str">
            <v>Stewart</v>
          </cell>
          <cell r="E516" t="str">
            <v>County</v>
          </cell>
          <cell r="F516" t="str">
            <v>GA</v>
          </cell>
          <cell r="G516">
            <v>6058</v>
          </cell>
          <cell r="H516">
            <v>1</v>
          </cell>
          <cell r="I516">
            <v>1</v>
          </cell>
          <cell r="J516">
            <v>27.524810415235869</v>
          </cell>
          <cell r="K516" t="str">
            <v>TONS</v>
          </cell>
        </row>
        <row r="517">
          <cell r="A517" t="str">
            <v>13261</v>
          </cell>
          <cell r="B517" t="str">
            <v>13</v>
          </cell>
          <cell r="C517" t="str">
            <v>261</v>
          </cell>
          <cell r="D517" t="str">
            <v>Sumter</v>
          </cell>
          <cell r="E517" t="str">
            <v>County</v>
          </cell>
          <cell r="F517" t="str">
            <v>GA</v>
          </cell>
          <cell r="G517">
            <v>32819</v>
          </cell>
          <cell r="H517">
            <v>0.41783722843474819</v>
          </cell>
          <cell r="I517">
            <v>1</v>
          </cell>
          <cell r="J517">
            <v>62.305666098403663</v>
          </cell>
          <cell r="K517" t="str">
            <v>TONS</v>
          </cell>
        </row>
        <row r="518">
          <cell r="A518" t="str">
            <v>13263</v>
          </cell>
          <cell r="B518" t="str">
            <v>13</v>
          </cell>
          <cell r="C518" t="str">
            <v>263</v>
          </cell>
          <cell r="D518" t="str">
            <v>Talbot</v>
          </cell>
          <cell r="E518" t="str">
            <v>County</v>
          </cell>
          <cell r="F518" t="str">
            <v>GA</v>
          </cell>
          <cell r="G518">
            <v>6865</v>
          </cell>
          <cell r="H518">
            <v>0.93882010196649668</v>
          </cell>
          <cell r="I518">
            <v>1</v>
          </cell>
          <cell r="J518">
            <v>29.283163276030894</v>
          </cell>
          <cell r="K518" t="str">
            <v>TONS</v>
          </cell>
        </row>
        <row r="519">
          <cell r="A519" t="str">
            <v>13265</v>
          </cell>
          <cell r="B519" t="str">
            <v>13</v>
          </cell>
          <cell r="C519" t="str">
            <v>265</v>
          </cell>
          <cell r="D519" t="str">
            <v>Taliaferro</v>
          </cell>
          <cell r="E519" t="str">
            <v>County</v>
          </cell>
          <cell r="F519" t="str">
            <v>GA</v>
          </cell>
          <cell r="G519">
            <v>1717</v>
          </cell>
          <cell r="H519">
            <v>1</v>
          </cell>
          <cell r="I519">
            <v>1</v>
          </cell>
          <cell r="J519">
            <v>7.8012709612017144</v>
          </cell>
          <cell r="K519" t="str">
            <v>TONS</v>
          </cell>
        </row>
        <row r="520">
          <cell r="A520" t="str">
            <v>13267</v>
          </cell>
          <cell r="B520" t="str">
            <v>13</v>
          </cell>
          <cell r="C520" t="str">
            <v>267</v>
          </cell>
          <cell r="D520" t="str">
            <v>Tattnall</v>
          </cell>
          <cell r="E520" t="str">
            <v>County</v>
          </cell>
          <cell r="F520" t="str">
            <v>GA</v>
          </cell>
          <cell r="G520">
            <v>25520</v>
          </cell>
          <cell r="H520">
            <v>0.68236677115987465</v>
          </cell>
          <cell r="I520">
            <v>1</v>
          </cell>
          <cell r="J520">
            <v>79.121335188332353</v>
          </cell>
          <cell r="K520" t="str">
            <v>TONS</v>
          </cell>
        </row>
        <row r="521">
          <cell r="A521" t="str">
            <v>13269</v>
          </cell>
          <cell r="B521" t="str">
            <v>13</v>
          </cell>
          <cell r="C521" t="str">
            <v>269</v>
          </cell>
          <cell r="D521" t="str">
            <v>Taylor</v>
          </cell>
          <cell r="E521" t="str">
            <v>County</v>
          </cell>
          <cell r="F521" t="str">
            <v>GA</v>
          </cell>
          <cell r="G521">
            <v>8906</v>
          </cell>
          <cell r="H521">
            <v>1</v>
          </cell>
          <cell r="I521">
            <v>1</v>
          </cell>
          <cell r="J521">
            <v>40.464833535505221</v>
          </cell>
          <cell r="K521" t="str">
            <v>TONS</v>
          </cell>
        </row>
        <row r="522">
          <cell r="A522" t="str">
            <v>13271</v>
          </cell>
          <cell r="B522" t="str">
            <v>13</v>
          </cell>
          <cell r="C522" t="str">
            <v>271</v>
          </cell>
          <cell r="D522" t="str">
            <v>Telfair</v>
          </cell>
          <cell r="E522" t="str">
            <v>County</v>
          </cell>
          <cell r="F522" t="str">
            <v>GA</v>
          </cell>
          <cell r="G522">
            <v>16500</v>
          </cell>
          <cell r="H522">
            <v>0.4698787878787879</v>
          </cell>
          <cell r="I522">
            <v>1</v>
          </cell>
          <cell r="J522">
            <v>35.226123332671449</v>
          </cell>
          <cell r="K522" t="str">
            <v>TONS</v>
          </cell>
        </row>
        <row r="523">
          <cell r="A523" t="str">
            <v>13273</v>
          </cell>
          <cell r="B523" t="str">
            <v>13</v>
          </cell>
          <cell r="C523" t="str">
            <v>273</v>
          </cell>
          <cell r="D523" t="str">
            <v>Terrell</v>
          </cell>
          <cell r="E523" t="str">
            <v>County</v>
          </cell>
          <cell r="F523" t="str">
            <v>GA</v>
          </cell>
          <cell r="G523">
            <v>9315</v>
          </cell>
          <cell r="H523">
            <v>0.52055823939881907</v>
          </cell>
          <cell r="I523">
            <v>1</v>
          </cell>
          <cell r="J523">
            <v>22.031661555542868</v>
          </cell>
          <cell r="K523" t="str">
            <v>TONS</v>
          </cell>
        </row>
        <row r="524">
          <cell r="A524" t="str">
            <v>13275</v>
          </cell>
          <cell r="B524" t="str">
            <v>13</v>
          </cell>
          <cell r="C524" t="str">
            <v>275</v>
          </cell>
          <cell r="D524" t="str">
            <v>Thomas</v>
          </cell>
          <cell r="E524" t="str">
            <v>County</v>
          </cell>
          <cell r="F524" t="str">
            <v>GA</v>
          </cell>
          <cell r="G524">
            <v>44720</v>
          </cell>
          <cell r="H524">
            <v>0.46021914132379249</v>
          </cell>
          <cell r="I524">
            <v>1</v>
          </cell>
          <cell r="J524">
            <v>93.510749943210541</v>
          </cell>
          <cell r="K524" t="str">
            <v>TONS</v>
          </cell>
        </row>
        <row r="525">
          <cell r="A525" t="str">
            <v>13277</v>
          </cell>
          <cell r="B525" t="str">
            <v>13</v>
          </cell>
          <cell r="C525" t="str">
            <v>277</v>
          </cell>
          <cell r="D525" t="str">
            <v>Tift</v>
          </cell>
          <cell r="E525" t="str">
            <v>County</v>
          </cell>
          <cell r="F525" t="str">
            <v>GA</v>
          </cell>
          <cell r="G525">
            <v>40118</v>
          </cell>
          <cell r="H525">
            <v>0.40782192532030509</v>
          </cell>
          <cell r="I525">
            <v>1</v>
          </cell>
          <cell r="J525">
            <v>74.336979729890089</v>
          </cell>
          <cell r="K525" t="str">
            <v>TONS</v>
          </cell>
        </row>
        <row r="526">
          <cell r="A526" t="str">
            <v>13279</v>
          </cell>
          <cell r="B526" t="str">
            <v>13</v>
          </cell>
          <cell r="C526" t="str">
            <v>279</v>
          </cell>
          <cell r="D526" t="str">
            <v>Toombs</v>
          </cell>
          <cell r="E526" t="str">
            <v>County</v>
          </cell>
          <cell r="F526" t="str">
            <v>GA</v>
          </cell>
          <cell r="G526">
            <v>27223</v>
          </cell>
          <cell r="H526">
            <v>0.510560922749146</v>
          </cell>
          <cell r="I526">
            <v>1</v>
          </cell>
          <cell r="J526">
            <v>63.150765922971836</v>
          </cell>
          <cell r="K526" t="str">
            <v>TONS</v>
          </cell>
        </row>
        <row r="527">
          <cell r="A527" t="str">
            <v>13281</v>
          </cell>
          <cell r="B527" t="str">
            <v>13</v>
          </cell>
          <cell r="C527" t="str">
            <v>281</v>
          </cell>
          <cell r="D527" t="str">
            <v>Towns</v>
          </cell>
          <cell r="E527" t="str">
            <v>County</v>
          </cell>
          <cell r="F527" t="str">
            <v>GA</v>
          </cell>
          <cell r="G527">
            <v>10471</v>
          </cell>
          <cell r="H527">
            <v>1</v>
          </cell>
          <cell r="I527">
            <v>1</v>
          </cell>
          <cell r="J527">
            <v>47.575485285231885</v>
          </cell>
          <cell r="K527" t="str">
            <v>TONS</v>
          </cell>
        </row>
        <row r="528">
          <cell r="A528" t="str">
            <v>13283</v>
          </cell>
          <cell r="B528" t="str">
            <v>13</v>
          </cell>
          <cell r="C528" t="str">
            <v>283</v>
          </cell>
          <cell r="D528" t="str">
            <v>Treutlen</v>
          </cell>
          <cell r="E528" t="str">
            <v>County</v>
          </cell>
          <cell r="F528" t="str">
            <v>GA</v>
          </cell>
          <cell r="G528">
            <v>6885</v>
          </cell>
          <cell r="H528">
            <v>0.58867102396514159</v>
          </cell>
          <cell r="I528">
            <v>1</v>
          </cell>
          <cell r="J528">
            <v>18.414997790186693</v>
          </cell>
          <cell r="K528" t="str">
            <v>TONS</v>
          </cell>
        </row>
        <row r="529">
          <cell r="A529" t="str">
            <v>13285</v>
          </cell>
          <cell r="B529" t="str">
            <v>13</v>
          </cell>
          <cell r="C529" t="str">
            <v>285</v>
          </cell>
          <cell r="D529" t="str">
            <v>Troup</v>
          </cell>
          <cell r="E529" t="str">
            <v>County</v>
          </cell>
          <cell r="F529" t="str">
            <v>GA</v>
          </cell>
          <cell r="G529">
            <v>67044</v>
          </cell>
          <cell r="H529">
            <v>0.44299266153570788</v>
          </cell>
          <cell r="I529">
            <v>1</v>
          </cell>
          <cell r="J529">
            <v>134.94335908426959</v>
          </cell>
          <cell r="K529" t="str">
            <v>TONS</v>
          </cell>
        </row>
        <row r="530">
          <cell r="A530" t="str">
            <v>13287</v>
          </cell>
          <cell r="B530" t="str">
            <v>13</v>
          </cell>
          <cell r="C530" t="str">
            <v>287</v>
          </cell>
          <cell r="D530" t="str">
            <v>Turner</v>
          </cell>
          <cell r="E530" t="str">
            <v>County</v>
          </cell>
          <cell r="F530" t="str">
            <v>GA</v>
          </cell>
          <cell r="G530">
            <v>8930</v>
          </cell>
          <cell r="H530">
            <v>0.49731243001119818</v>
          </cell>
          <cell r="I530">
            <v>1</v>
          </cell>
          <cell r="J530">
            <v>20.177894198425633</v>
          </cell>
          <cell r="K530" t="str">
            <v>TONS</v>
          </cell>
        </row>
        <row r="531">
          <cell r="A531" t="str">
            <v>13289</v>
          </cell>
          <cell r="B531" t="str">
            <v>13</v>
          </cell>
          <cell r="C531" t="str">
            <v>289</v>
          </cell>
          <cell r="D531" t="str">
            <v>Twiggs</v>
          </cell>
          <cell r="E531" t="str">
            <v>County</v>
          </cell>
          <cell r="F531" t="str">
            <v>GA</v>
          </cell>
          <cell r="G531">
            <v>9023</v>
          </cell>
          <cell r="H531">
            <v>1</v>
          </cell>
          <cell r="I531">
            <v>1</v>
          </cell>
          <cell r="J531">
            <v>40.996428586443251</v>
          </cell>
          <cell r="K531" t="str">
            <v>TONS</v>
          </cell>
        </row>
        <row r="532">
          <cell r="A532" t="str">
            <v>13291</v>
          </cell>
          <cell r="B532" t="str">
            <v>13</v>
          </cell>
          <cell r="C532" t="str">
            <v>291</v>
          </cell>
          <cell r="D532" t="str">
            <v>Union</v>
          </cell>
          <cell r="E532" t="str">
            <v>County</v>
          </cell>
          <cell r="F532" t="str">
            <v>GA</v>
          </cell>
          <cell r="G532">
            <v>21356</v>
          </cell>
          <cell r="H532">
            <v>1</v>
          </cell>
          <cell r="I532">
            <v>1</v>
          </cell>
          <cell r="J532">
            <v>97.0319992122445</v>
          </cell>
          <cell r="K532" t="str">
            <v>TONS</v>
          </cell>
        </row>
        <row r="533">
          <cell r="A533" t="str">
            <v>13293</v>
          </cell>
          <cell r="B533" t="str">
            <v>13</v>
          </cell>
          <cell r="C533" t="str">
            <v>293</v>
          </cell>
          <cell r="D533" t="str">
            <v>Upson</v>
          </cell>
          <cell r="E533" t="str">
            <v>County</v>
          </cell>
          <cell r="F533" t="str">
            <v>GA</v>
          </cell>
          <cell r="G533">
            <v>27153</v>
          </cell>
          <cell r="H533">
            <v>0.46908260597355728</v>
          </cell>
          <cell r="I533">
            <v>1</v>
          </cell>
          <cell r="J533">
            <v>57.871163793142827</v>
          </cell>
          <cell r="K533" t="str">
            <v>TONS</v>
          </cell>
        </row>
        <row r="534">
          <cell r="A534" t="str">
            <v>13295</v>
          </cell>
          <cell r="B534" t="str">
            <v>13</v>
          </cell>
          <cell r="C534" t="str">
            <v>295</v>
          </cell>
          <cell r="D534" t="str">
            <v>Walker</v>
          </cell>
          <cell r="E534" t="str">
            <v>County</v>
          </cell>
          <cell r="F534" t="str">
            <v>GA</v>
          </cell>
          <cell r="G534">
            <v>68756</v>
          </cell>
          <cell r="H534">
            <v>0.43853627319797545</v>
          </cell>
          <cell r="I534">
            <v>1</v>
          </cell>
          <cell r="J534">
            <v>136.99704252891908</v>
          </cell>
          <cell r="K534" t="str">
            <v>TONS</v>
          </cell>
        </row>
        <row r="535">
          <cell r="A535" t="str">
            <v>13297</v>
          </cell>
          <cell r="B535" t="str">
            <v>13</v>
          </cell>
          <cell r="C535" t="str">
            <v>297</v>
          </cell>
          <cell r="D535" t="str">
            <v>Walton</v>
          </cell>
          <cell r="E535" t="str">
            <v>County</v>
          </cell>
          <cell r="F535" t="str">
            <v>GA</v>
          </cell>
          <cell r="G535">
            <v>83768</v>
          </cell>
          <cell r="H535">
            <v>0.42658294336739566</v>
          </cell>
          <cell r="I535">
            <v>1</v>
          </cell>
          <cell r="J535">
            <v>162.35912436085152</v>
          </cell>
          <cell r="K535" t="str">
            <v>TONS</v>
          </cell>
        </row>
        <row r="536">
          <cell r="A536" t="str">
            <v>13299</v>
          </cell>
          <cell r="B536" t="str">
            <v>13</v>
          </cell>
          <cell r="C536" t="str">
            <v>299</v>
          </cell>
          <cell r="D536" t="str">
            <v>Ware</v>
          </cell>
          <cell r="E536" t="str">
            <v>County</v>
          </cell>
          <cell r="F536" t="str">
            <v>GA</v>
          </cell>
          <cell r="G536">
            <v>36312</v>
          </cell>
          <cell r="H536">
            <v>0.29442057721965192</v>
          </cell>
          <cell r="I536">
            <v>1</v>
          </cell>
          <cell r="J536">
            <v>48.575065722893143</v>
          </cell>
          <cell r="K536" t="str">
            <v>TONS</v>
          </cell>
        </row>
        <row r="537">
          <cell r="A537" t="str">
            <v>13301</v>
          </cell>
          <cell r="B537" t="str">
            <v>13</v>
          </cell>
          <cell r="C537" t="str">
            <v>301</v>
          </cell>
          <cell r="D537" t="str">
            <v>Warren</v>
          </cell>
          <cell r="E537" t="str">
            <v>County</v>
          </cell>
          <cell r="F537" t="str">
            <v>GA</v>
          </cell>
          <cell r="G537">
            <v>5834</v>
          </cell>
          <cell r="H537">
            <v>1</v>
          </cell>
          <cell r="I537">
            <v>1</v>
          </cell>
          <cell r="J537">
            <v>26.507055787798954</v>
          </cell>
          <cell r="K537" t="str">
            <v>TONS</v>
          </cell>
        </row>
        <row r="538">
          <cell r="A538" t="str">
            <v>13303</v>
          </cell>
          <cell r="B538" t="str">
            <v>13</v>
          </cell>
          <cell r="C538" t="str">
            <v>303</v>
          </cell>
          <cell r="D538" t="str">
            <v>Washington</v>
          </cell>
          <cell r="E538" t="str">
            <v>County</v>
          </cell>
          <cell r="F538" t="str">
            <v>GA</v>
          </cell>
          <cell r="G538">
            <v>21187</v>
          </cell>
          <cell r="H538">
            <v>0.6560154811912966</v>
          </cell>
          <cell r="I538">
            <v>1</v>
          </cell>
          <cell r="J538">
            <v>63.150765922971836</v>
          </cell>
          <cell r="K538" t="str">
            <v>TONS</v>
          </cell>
        </row>
        <row r="539">
          <cell r="A539" t="str">
            <v>13305</v>
          </cell>
          <cell r="B539" t="str">
            <v>13</v>
          </cell>
          <cell r="C539" t="str">
            <v>305</v>
          </cell>
          <cell r="D539" t="str">
            <v>Wayne</v>
          </cell>
          <cell r="E539" t="str">
            <v>County</v>
          </cell>
          <cell r="F539" t="str">
            <v>GA</v>
          </cell>
          <cell r="G539">
            <v>30099</v>
          </cell>
          <cell r="H539">
            <v>0.57938801953553276</v>
          </cell>
          <cell r="I539">
            <v>1</v>
          </cell>
          <cell r="J539">
            <v>79.234923874430208</v>
          </cell>
          <cell r="K539" t="str">
            <v>TONS</v>
          </cell>
        </row>
        <row r="540">
          <cell r="A540" t="str">
            <v>13307</v>
          </cell>
          <cell r="B540" t="str">
            <v>13</v>
          </cell>
          <cell r="C540" t="str">
            <v>307</v>
          </cell>
          <cell r="D540" t="str">
            <v>Webster</v>
          </cell>
          <cell r="E540" t="str">
            <v>County</v>
          </cell>
          <cell r="F540" t="str">
            <v>GA</v>
          </cell>
          <cell r="G540">
            <v>2799</v>
          </cell>
          <cell r="H540">
            <v>1</v>
          </cell>
          <cell r="I540">
            <v>1</v>
          </cell>
          <cell r="J540">
            <v>12.717389295517529</v>
          </cell>
          <cell r="K540" t="str">
            <v>TONS</v>
          </cell>
        </row>
        <row r="541">
          <cell r="A541" t="str">
            <v>13309</v>
          </cell>
          <cell r="B541" t="str">
            <v>13</v>
          </cell>
          <cell r="C541" t="str">
            <v>309</v>
          </cell>
          <cell r="D541" t="str">
            <v>Wheeler</v>
          </cell>
          <cell r="E541" t="str">
            <v>County</v>
          </cell>
          <cell r="F541" t="str">
            <v>GA</v>
          </cell>
          <cell r="G541">
            <v>7421</v>
          </cell>
          <cell r="H541">
            <v>1</v>
          </cell>
          <cell r="I541">
            <v>1</v>
          </cell>
          <cell r="J541">
            <v>33.71766558129174</v>
          </cell>
          <cell r="K541" t="str">
            <v>TONS</v>
          </cell>
        </row>
        <row r="542">
          <cell r="A542" t="str">
            <v>13311</v>
          </cell>
          <cell r="B542" t="str">
            <v>13</v>
          </cell>
          <cell r="C542" t="str">
            <v>311</v>
          </cell>
          <cell r="D542" t="str">
            <v>White</v>
          </cell>
          <cell r="E542" t="str">
            <v>County</v>
          </cell>
          <cell r="F542" t="str">
            <v>GA</v>
          </cell>
          <cell r="G542">
            <v>27144</v>
          </cell>
          <cell r="H542">
            <v>0.83793840259357499</v>
          </cell>
          <cell r="I542">
            <v>1</v>
          </cell>
          <cell r="J542">
            <v>103.34298661184215</v>
          </cell>
          <cell r="K542" t="str">
            <v>TONS</v>
          </cell>
        </row>
        <row r="543">
          <cell r="A543" t="str">
            <v>13313</v>
          </cell>
          <cell r="B543" t="str">
            <v>13</v>
          </cell>
          <cell r="C543" t="str">
            <v>313</v>
          </cell>
          <cell r="D543" t="str">
            <v>Whitfield</v>
          </cell>
          <cell r="E543" t="str">
            <v>County</v>
          </cell>
          <cell r="F543" t="str">
            <v>GA</v>
          </cell>
          <cell r="G543">
            <v>102599</v>
          </cell>
          <cell r="H543">
            <v>0.29077281454984943</v>
          </cell>
          <cell r="I543">
            <v>1</v>
          </cell>
          <cell r="J543">
            <v>135.54765089431029</v>
          </cell>
          <cell r="K543" t="str">
            <v>TONS</v>
          </cell>
        </row>
        <row r="544">
          <cell r="A544" t="str">
            <v>13315</v>
          </cell>
          <cell r="B544" t="str">
            <v>13</v>
          </cell>
          <cell r="C544" t="str">
            <v>315</v>
          </cell>
          <cell r="D544" t="str">
            <v>Wilcox</v>
          </cell>
          <cell r="E544" t="str">
            <v>County</v>
          </cell>
          <cell r="F544" t="str">
            <v>GA</v>
          </cell>
          <cell r="G544">
            <v>9255</v>
          </cell>
          <cell r="H544">
            <v>1</v>
          </cell>
          <cell r="I544">
            <v>1</v>
          </cell>
          <cell r="J544">
            <v>42.050531593431486</v>
          </cell>
          <cell r="K544" t="str">
            <v>TONS</v>
          </cell>
        </row>
        <row r="545">
          <cell r="A545" t="str">
            <v>13317</v>
          </cell>
          <cell r="B545" t="str">
            <v>13</v>
          </cell>
          <cell r="C545" t="str">
            <v>317</v>
          </cell>
          <cell r="D545" t="str">
            <v>Wilkes</v>
          </cell>
          <cell r="E545" t="str">
            <v>County</v>
          </cell>
          <cell r="F545" t="str">
            <v>GA</v>
          </cell>
          <cell r="G545">
            <v>10593</v>
          </cell>
          <cell r="H545">
            <v>0.67365241197016901</v>
          </cell>
          <cell r="I545">
            <v>1</v>
          </cell>
          <cell r="J545">
            <v>32.422754559776024</v>
          </cell>
          <cell r="K545" t="str">
            <v>TONS</v>
          </cell>
        </row>
        <row r="546">
          <cell r="A546" t="str">
            <v>13319</v>
          </cell>
          <cell r="B546" t="str">
            <v>13</v>
          </cell>
          <cell r="C546" t="str">
            <v>319</v>
          </cell>
          <cell r="D546" t="str">
            <v>Wilkinson</v>
          </cell>
          <cell r="E546" t="str">
            <v>County</v>
          </cell>
          <cell r="F546" t="str">
            <v>GA</v>
          </cell>
          <cell r="G546">
            <v>9563</v>
          </cell>
          <cell r="H546">
            <v>1</v>
          </cell>
          <cell r="I546">
            <v>1</v>
          </cell>
          <cell r="J546">
            <v>43.449944206157248</v>
          </cell>
          <cell r="K546" t="str">
            <v>TONS</v>
          </cell>
        </row>
        <row r="547">
          <cell r="A547" t="str">
            <v>13321</v>
          </cell>
          <cell r="B547" t="str">
            <v>13</v>
          </cell>
          <cell r="C547" t="str">
            <v>321</v>
          </cell>
          <cell r="D547" t="str">
            <v>Worth</v>
          </cell>
          <cell r="E547" t="str">
            <v>County</v>
          </cell>
          <cell r="F547" t="str">
            <v>GA</v>
          </cell>
          <cell r="G547">
            <v>21679</v>
          </cell>
          <cell r="H547">
            <v>0.69163706813044878</v>
          </cell>
          <cell r="I547">
            <v>1</v>
          </cell>
          <cell r="J547">
            <v>68.125950374058533</v>
          </cell>
          <cell r="K547" t="str">
            <v>TONS</v>
          </cell>
        </row>
        <row r="548">
          <cell r="A548" t="str">
            <v>15001</v>
          </cell>
          <cell r="B548" t="str">
            <v>15</v>
          </cell>
          <cell r="C548" t="str">
            <v>001</v>
          </cell>
          <cell r="D548" t="str">
            <v>Hawaii</v>
          </cell>
          <cell r="E548" t="str">
            <v>County</v>
          </cell>
          <cell r="F548" t="str">
            <v>HI</v>
          </cell>
          <cell r="G548">
            <v>185079</v>
          </cell>
          <cell r="H548">
            <v>0.37990803926971728</v>
          </cell>
          <cell r="I548">
            <v>1</v>
          </cell>
          <cell r="J548">
            <v>319.47045142398144</v>
          </cell>
          <cell r="K548" t="str">
            <v>TONS</v>
          </cell>
        </row>
        <row r="549">
          <cell r="A549" t="str">
            <v>15003</v>
          </cell>
          <cell r="B549" t="str">
            <v>15</v>
          </cell>
          <cell r="C549" t="str">
            <v>003</v>
          </cell>
          <cell r="D549" t="str">
            <v>Honolulu</v>
          </cell>
          <cell r="E549" t="str">
            <v>County</v>
          </cell>
          <cell r="F549" t="str">
            <v>HI</v>
          </cell>
          <cell r="G549">
            <v>953207</v>
          </cell>
          <cell r="H549">
            <v>8.62876583994872E-3</v>
          </cell>
          <cell r="I549">
            <v>1</v>
          </cell>
          <cell r="J549">
            <v>0</v>
          </cell>
          <cell r="K549" t="str">
            <v>TONS</v>
          </cell>
        </row>
        <row r="550">
          <cell r="A550" t="str">
            <v>15005</v>
          </cell>
          <cell r="B550" t="str">
            <v>15</v>
          </cell>
          <cell r="C550" t="str">
            <v>005</v>
          </cell>
          <cell r="D550" t="str">
            <v>Kalawao</v>
          </cell>
          <cell r="E550" t="str">
            <v>County</v>
          </cell>
          <cell r="F550" t="str">
            <v>HI</v>
          </cell>
          <cell r="G550">
            <v>90</v>
          </cell>
          <cell r="H550">
            <v>1</v>
          </cell>
          <cell r="I550">
            <v>1</v>
          </cell>
          <cell r="J550">
            <v>0.40891926995233219</v>
          </cell>
          <cell r="K550" t="str">
            <v>TONS</v>
          </cell>
        </row>
        <row r="551">
          <cell r="A551" t="str">
            <v>15007</v>
          </cell>
          <cell r="B551" t="str">
            <v>15</v>
          </cell>
          <cell r="C551" t="str">
            <v>007</v>
          </cell>
          <cell r="D551" t="str">
            <v>Kauai</v>
          </cell>
          <cell r="E551" t="str">
            <v>County</v>
          </cell>
          <cell r="F551" t="str">
            <v>HI</v>
          </cell>
          <cell r="G551">
            <v>67091</v>
          </cell>
          <cell r="H551">
            <v>0.12860145175955046</v>
          </cell>
          <cell r="I551">
            <v>1</v>
          </cell>
          <cell r="J551">
            <v>0</v>
          </cell>
          <cell r="K551" t="str">
            <v>TONS</v>
          </cell>
        </row>
        <row r="552">
          <cell r="A552" t="str">
            <v>15009</v>
          </cell>
          <cell r="B552" t="str">
            <v>15</v>
          </cell>
          <cell r="C552" t="str">
            <v>009</v>
          </cell>
          <cell r="D552" t="str">
            <v>Maui</v>
          </cell>
          <cell r="E552" t="str">
            <v>County</v>
          </cell>
          <cell r="F552" t="str">
            <v>HI</v>
          </cell>
          <cell r="G552">
            <v>154834</v>
          </cell>
          <cell r="H552">
            <v>0.14567859772401409</v>
          </cell>
          <cell r="I552">
            <v>1</v>
          </cell>
          <cell r="J552">
            <v>0</v>
          </cell>
          <cell r="K552" t="str">
            <v>TONS</v>
          </cell>
        </row>
        <row r="553">
          <cell r="A553" t="str">
            <v>16001</v>
          </cell>
          <cell r="B553" t="str">
            <v>16</v>
          </cell>
          <cell r="C553" t="str">
            <v>001</v>
          </cell>
          <cell r="D553" t="str">
            <v>Ada</v>
          </cell>
          <cell r="E553" t="str">
            <v>County</v>
          </cell>
          <cell r="F553" t="str">
            <v>ID</v>
          </cell>
          <cell r="G553">
            <v>392365</v>
          </cell>
          <cell r="H553">
            <v>5.4722006295158845E-2</v>
          </cell>
          <cell r="I553">
            <v>0.5</v>
          </cell>
          <cell r="J553">
            <v>0</v>
          </cell>
          <cell r="K553" t="str">
            <v>TONS</v>
          </cell>
        </row>
        <row r="554">
          <cell r="A554" t="str">
            <v>16003</v>
          </cell>
          <cell r="B554" t="str">
            <v>16</v>
          </cell>
          <cell r="C554" t="str">
            <v>003</v>
          </cell>
          <cell r="D554" t="str">
            <v>Adams</v>
          </cell>
          <cell r="E554" t="str">
            <v>County</v>
          </cell>
          <cell r="F554" t="str">
            <v>ID</v>
          </cell>
          <cell r="G554">
            <v>3976</v>
          </cell>
          <cell r="H554">
            <v>1</v>
          </cell>
          <cell r="I554">
            <v>1</v>
          </cell>
          <cell r="J554">
            <v>18.06514463700525</v>
          </cell>
          <cell r="K554" t="str">
            <v>TONS</v>
          </cell>
        </row>
        <row r="555">
          <cell r="A555" t="str">
            <v>16005</v>
          </cell>
          <cell r="B555" t="str">
            <v>16</v>
          </cell>
          <cell r="C555" t="str">
            <v>005</v>
          </cell>
          <cell r="D555" t="str">
            <v>Bannock</v>
          </cell>
          <cell r="E555" t="str">
            <v>County</v>
          </cell>
          <cell r="F555" t="str">
            <v>ID</v>
          </cell>
          <cell r="G555">
            <v>82839</v>
          </cell>
          <cell r="H555">
            <v>0.15729306244643224</v>
          </cell>
          <cell r="I555">
            <v>1</v>
          </cell>
          <cell r="J555">
            <v>0</v>
          </cell>
          <cell r="K555" t="str">
            <v>TONS</v>
          </cell>
        </row>
        <row r="556">
          <cell r="A556" t="str">
            <v>16007</v>
          </cell>
          <cell r="B556" t="str">
            <v>16</v>
          </cell>
          <cell r="C556" t="str">
            <v>007</v>
          </cell>
          <cell r="D556" t="str">
            <v>Bear Lake</v>
          </cell>
          <cell r="E556" t="str">
            <v>County</v>
          </cell>
          <cell r="F556" t="str">
            <v>ID</v>
          </cell>
          <cell r="G556">
            <v>5986</v>
          </cell>
          <cell r="H556">
            <v>1</v>
          </cell>
          <cell r="I556">
            <v>1</v>
          </cell>
          <cell r="J556">
            <v>27.197674999274</v>
          </cell>
          <cell r="K556" t="str">
            <v>TONS</v>
          </cell>
        </row>
        <row r="557">
          <cell r="A557" t="str">
            <v>16009</v>
          </cell>
          <cell r="B557" t="str">
            <v>16</v>
          </cell>
          <cell r="C557" t="str">
            <v>009</v>
          </cell>
          <cell r="D557" t="str">
            <v>Benewah</v>
          </cell>
          <cell r="E557" t="str">
            <v>County</v>
          </cell>
          <cell r="F557" t="str">
            <v>ID</v>
          </cell>
          <cell r="G557">
            <v>9285</v>
          </cell>
          <cell r="H557">
            <v>0.71911685514270329</v>
          </cell>
          <cell r="I557">
            <v>1</v>
          </cell>
          <cell r="J557">
            <v>30.33726628301913</v>
          </cell>
          <cell r="K557" t="str">
            <v>TONS</v>
          </cell>
        </row>
        <row r="558">
          <cell r="A558" t="str">
            <v>16011</v>
          </cell>
          <cell r="B558" t="str">
            <v>16</v>
          </cell>
          <cell r="C558" t="str">
            <v>011</v>
          </cell>
          <cell r="D558" t="str">
            <v>Bingham</v>
          </cell>
          <cell r="E558" t="str">
            <v>County</v>
          </cell>
          <cell r="F558" t="str">
            <v>ID</v>
          </cell>
          <cell r="G558">
            <v>45607</v>
          </cell>
          <cell r="H558">
            <v>0.56030872453789993</v>
          </cell>
          <cell r="I558">
            <v>0.5</v>
          </cell>
          <cell r="J558">
            <v>58.052905690899422</v>
          </cell>
          <cell r="K558" t="str">
            <v>TONS</v>
          </cell>
        </row>
        <row r="559">
          <cell r="A559" t="str">
            <v>16013</v>
          </cell>
          <cell r="B559" t="str">
            <v>16</v>
          </cell>
          <cell r="C559" t="str">
            <v>013</v>
          </cell>
          <cell r="D559" t="str">
            <v>Blaine</v>
          </cell>
          <cell r="E559" t="str">
            <v>County</v>
          </cell>
          <cell r="F559" t="str">
            <v>ID</v>
          </cell>
          <cell r="G559">
            <v>21376</v>
          </cell>
          <cell r="H559">
            <v>0.32765718562874252</v>
          </cell>
          <cell r="I559">
            <v>0.5</v>
          </cell>
          <cell r="J559">
            <v>15.911503148589633</v>
          </cell>
          <cell r="K559" t="str">
            <v>TONS</v>
          </cell>
        </row>
        <row r="560">
          <cell r="A560" t="str">
            <v>16015</v>
          </cell>
          <cell r="B560" t="str">
            <v>16</v>
          </cell>
          <cell r="C560" t="str">
            <v>015</v>
          </cell>
          <cell r="D560" t="str">
            <v>Boise</v>
          </cell>
          <cell r="E560" t="str">
            <v>County</v>
          </cell>
          <cell r="F560" t="str">
            <v>ID</v>
          </cell>
          <cell r="G560">
            <v>7028</v>
          </cell>
          <cell r="H560">
            <v>1</v>
          </cell>
          <cell r="I560">
            <v>1</v>
          </cell>
          <cell r="J560">
            <v>31.932051435833223</v>
          </cell>
          <cell r="K560" t="str">
            <v>TONS</v>
          </cell>
        </row>
        <row r="561">
          <cell r="A561" t="str">
            <v>16017</v>
          </cell>
          <cell r="B561" t="str">
            <v>16</v>
          </cell>
          <cell r="C561" t="str">
            <v>017</v>
          </cell>
          <cell r="D561" t="str">
            <v>Bonner</v>
          </cell>
          <cell r="E561" t="str">
            <v>County</v>
          </cell>
          <cell r="F561" t="str">
            <v>ID</v>
          </cell>
          <cell r="G561">
            <v>40877</v>
          </cell>
          <cell r="H561">
            <v>0.72446608117034028</v>
          </cell>
          <cell r="I561">
            <v>1</v>
          </cell>
          <cell r="J561">
            <v>134.55261400409293</v>
          </cell>
          <cell r="K561" t="str">
            <v>TONS</v>
          </cell>
        </row>
        <row r="562">
          <cell r="A562" t="str">
            <v>16019</v>
          </cell>
          <cell r="B562" t="str">
            <v>16</v>
          </cell>
          <cell r="C562" t="str">
            <v>019</v>
          </cell>
          <cell r="D562" t="str">
            <v>Bonneville</v>
          </cell>
          <cell r="E562" t="str">
            <v>County</v>
          </cell>
          <cell r="F562" t="str">
            <v>ID</v>
          </cell>
          <cell r="G562">
            <v>104234</v>
          </cell>
          <cell r="H562">
            <v>0.12951628067617094</v>
          </cell>
          <cell r="I562">
            <v>1</v>
          </cell>
          <cell r="J562">
            <v>0</v>
          </cell>
          <cell r="K562" t="str">
            <v>TONS</v>
          </cell>
        </row>
        <row r="563">
          <cell r="A563" t="str">
            <v>16021</v>
          </cell>
          <cell r="B563" t="str">
            <v>16</v>
          </cell>
          <cell r="C563" t="str">
            <v>021</v>
          </cell>
          <cell r="D563" t="str">
            <v>Boundary</v>
          </cell>
          <cell r="E563" t="str">
            <v>County</v>
          </cell>
          <cell r="F563" t="str">
            <v>ID</v>
          </cell>
          <cell r="G563">
            <v>10972</v>
          </cell>
          <cell r="H563">
            <v>0.76184834123222744</v>
          </cell>
          <cell r="I563">
            <v>1</v>
          </cell>
          <cell r="J563">
            <v>37.979513083683827</v>
          </cell>
          <cell r="K563" t="str">
            <v>TONS</v>
          </cell>
        </row>
        <row r="564">
          <cell r="A564" t="str">
            <v>16023</v>
          </cell>
          <cell r="B564" t="str">
            <v>16</v>
          </cell>
          <cell r="C564" t="str">
            <v>023</v>
          </cell>
          <cell r="D564" t="str">
            <v>Butte</v>
          </cell>
          <cell r="E564" t="str">
            <v>County</v>
          </cell>
          <cell r="F564" t="str">
            <v>ID</v>
          </cell>
          <cell r="G564">
            <v>2891</v>
          </cell>
          <cell r="H564">
            <v>1</v>
          </cell>
          <cell r="I564">
            <v>0</v>
          </cell>
          <cell r="J564">
            <v>0</v>
          </cell>
          <cell r="K564" t="str">
            <v>TONS</v>
          </cell>
        </row>
        <row r="565">
          <cell r="A565" t="str">
            <v>16025</v>
          </cell>
          <cell r="B565" t="str">
            <v>16</v>
          </cell>
          <cell r="C565" t="str">
            <v>025</v>
          </cell>
          <cell r="D565" t="str">
            <v>Camas</v>
          </cell>
          <cell r="E565" t="str">
            <v>County</v>
          </cell>
          <cell r="F565" t="str">
            <v>ID</v>
          </cell>
          <cell r="G565">
            <v>1117</v>
          </cell>
          <cell r="H565">
            <v>1</v>
          </cell>
          <cell r="I565">
            <v>1</v>
          </cell>
          <cell r="J565">
            <v>5.075142494852833</v>
          </cell>
          <cell r="K565" t="str">
            <v>TONS</v>
          </cell>
        </row>
        <row r="566">
          <cell r="A566" t="str">
            <v>16027</v>
          </cell>
          <cell r="B566" t="str">
            <v>16</v>
          </cell>
          <cell r="C566" t="str">
            <v>027</v>
          </cell>
          <cell r="D566" t="str">
            <v>Canyon</v>
          </cell>
          <cell r="E566" t="str">
            <v>County</v>
          </cell>
          <cell r="F566" t="str">
            <v>ID</v>
          </cell>
          <cell r="G566">
            <v>188923</v>
          </cell>
          <cell r="H566">
            <v>0.19867882682362656</v>
          </cell>
          <cell r="I566">
            <v>1</v>
          </cell>
          <cell r="J566">
            <v>0</v>
          </cell>
          <cell r="K566" t="str">
            <v>TONS</v>
          </cell>
        </row>
        <row r="567">
          <cell r="A567" t="str">
            <v>16029</v>
          </cell>
          <cell r="B567" t="str">
            <v>16</v>
          </cell>
          <cell r="C567" t="str">
            <v>029</v>
          </cell>
          <cell r="D567" t="str">
            <v>Caribou</v>
          </cell>
          <cell r="E567" t="str">
            <v>County</v>
          </cell>
          <cell r="F567" t="str">
            <v>ID</v>
          </cell>
          <cell r="G567">
            <v>6963</v>
          </cell>
          <cell r="H567">
            <v>0.59887979319258944</v>
          </cell>
          <cell r="I567">
            <v>1</v>
          </cell>
          <cell r="J567">
            <v>18.946592841124723</v>
          </cell>
          <cell r="K567" t="str">
            <v>TONS</v>
          </cell>
        </row>
        <row r="568">
          <cell r="A568" t="str">
            <v>16031</v>
          </cell>
          <cell r="B568" t="str">
            <v>16</v>
          </cell>
          <cell r="C568" t="str">
            <v>031</v>
          </cell>
          <cell r="D568" t="str">
            <v>Cassia</v>
          </cell>
          <cell r="E568" t="str">
            <v>County</v>
          </cell>
          <cell r="F568" t="str">
            <v>ID</v>
          </cell>
          <cell r="G568">
            <v>22952</v>
          </cell>
          <cell r="H568">
            <v>0.51511850819100735</v>
          </cell>
          <cell r="I568">
            <v>0.5</v>
          </cell>
          <cell r="J568">
            <v>26.859180714702351</v>
          </cell>
          <cell r="K568" t="str">
            <v>TONS</v>
          </cell>
        </row>
        <row r="569">
          <cell r="A569" t="str">
            <v>16033</v>
          </cell>
          <cell r="B569" t="str">
            <v>16</v>
          </cell>
          <cell r="C569" t="str">
            <v>033</v>
          </cell>
          <cell r="D569" t="str">
            <v>Clark</v>
          </cell>
          <cell r="E569" t="str">
            <v>County</v>
          </cell>
          <cell r="F569" t="str">
            <v>ID</v>
          </cell>
          <cell r="G569">
            <v>982</v>
          </cell>
          <cell r="H569">
            <v>1</v>
          </cell>
          <cell r="I569">
            <v>0.5</v>
          </cell>
          <cell r="J569">
            <v>2.2308817949621678</v>
          </cell>
          <cell r="K569" t="str">
            <v>TONS</v>
          </cell>
        </row>
        <row r="570">
          <cell r="A570" t="str">
            <v>16035</v>
          </cell>
          <cell r="B570" t="str">
            <v>16</v>
          </cell>
          <cell r="C570" t="str">
            <v>035</v>
          </cell>
          <cell r="D570" t="str">
            <v>Clearwater</v>
          </cell>
          <cell r="E570" t="str">
            <v>County</v>
          </cell>
          <cell r="F570" t="str">
            <v>ID</v>
          </cell>
          <cell r="G570">
            <v>8761</v>
          </cell>
          <cell r="H570">
            <v>0.58612030590115283</v>
          </cell>
          <cell r="I570">
            <v>1</v>
          </cell>
          <cell r="J570">
            <v>23.331116124502508</v>
          </cell>
          <cell r="K570" t="str">
            <v>TONS</v>
          </cell>
        </row>
        <row r="571">
          <cell r="A571" t="str">
            <v>16037</v>
          </cell>
          <cell r="B571" t="str">
            <v>16</v>
          </cell>
          <cell r="C571" t="str">
            <v>037</v>
          </cell>
          <cell r="D571" t="str">
            <v>Custer</v>
          </cell>
          <cell r="E571" t="str">
            <v>County</v>
          </cell>
          <cell r="F571" t="str">
            <v>ID</v>
          </cell>
          <cell r="G571">
            <v>4368</v>
          </cell>
          <cell r="H571">
            <v>1</v>
          </cell>
          <cell r="I571">
            <v>0.5</v>
          </cell>
          <cell r="J571">
            <v>9.9231076175099275</v>
          </cell>
          <cell r="K571" t="str">
            <v>TONS</v>
          </cell>
        </row>
        <row r="572">
          <cell r="A572" t="str">
            <v>16039</v>
          </cell>
          <cell r="B572" t="str">
            <v>16</v>
          </cell>
          <cell r="C572" t="str">
            <v>039</v>
          </cell>
          <cell r="D572" t="str">
            <v>Elmore</v>
          </cell>
          <cell r="E572" t="str">
            <v>County</v>
          </cell>
          <cell r="F572" t="str">
            <v>ID</v>
          </cell>
          <cell r="G572">
            <v>27038</v>
          </cell>
          <cell r="H572">
            <v>0.26884384939714479</v>
          </cell>
          <cell r="I572">
            <v>0.5</v>
          </cell>
          <cell r="J572">
            <v>16.513523184908347</v>
          </cell>
          <cell r="K572" t="str">
            <v>TONS</v>
          </cell>
        </row>
        <row r="573">
          <cell r="A573" t="str">
            <v>16041</v>
          </cell>
          <cell r="B573" t="str">
            <v>16</v>
          </cell>
          <cell r="C573" t="str">
            <v>041</v>
          </cell>
          <cell r="D573" t="str">
            <v>Franklin</v>
          </cell>
          <cell r="E573" t="str">
            <v>County</v>
          </cell>
          <cell r="F573" t="str">
            <v>ID</v>
          </cell>
          <cell r="G573">
            <v>12786</v>
          </cell>
          <cell r="H573">
            <v>0.66189582355701548</v>
          </cell>
          <cell r="I573">
            <v>1</v>
          </cell>
          <cell r="J573">
            <v>38.452042017850971</v>
          </cell>
          <cell r="K573" t="str">
            <v>TONS</v>
          </cell>
        </row>
        <row r="574">
          <cell r="A574" t="str">
            <v>16043</v>
          </cell>
          <cell r="B574" t="str">
            <v>16</v>
          </cell>
          <cell r="C574" t="str">
            <v>043</v>
          </cell>
          <cell r="D574" t="str">
            <v>Fremont</v>
          </cell>
          <cell r="E574" t="str">
            <v>County</v>
          </cell>
          <cell r="F574" t="str">
            <v>ID</v>
          </cell>
          <cell r="G574">
            <v>13242</v>
          </cell>
          <cell r="H574">
            <v>0.72043497961033076</v>
          </cell>
          <cell r="I574">
            <v>1</v>
          </cell>
          <cell r="J574">
            <v>43.34544261494721</v>
          </cell>
          <cell r="K574" t="str">
            <v>TONS</v>
          </cell>
        </row>
        <row r="575">
          <cell r="A575" t="str">
            <v>16045</v>
          </cell>
          <cell r="B575" t="str">
            <v>16</v>
          </cell>
          <cell r="C575" t="str">
            <v>045</v>
          </cell>
          <cell r="D575" t="str">
            <v>Gem</v>
          </cell>
          <cell r="E575" t="str">
            <v>County</v>
          </cell>
          <cell r="F575" t="str">
            <v>ID</v>
          </cell>
          <cell r="G575">
            <v>16719</v>
          </cell>
          <cell r="H575">
            <v>0.45020635205454873</v>
          </cell>
          <cell r="I575">
            <v>1</v>
          </cell>
          <cell r="J575">
            <v>34.199281610346716</v>
          </cell>
          <cell r="K575" t="str">
            <v>TONS</v>
          </cell>
        </row>
        <row r="576">
          <cell r="A576" t="str">
            <v>16047</v>
          </cell>
          <cell r="B576" t="str">
            <v>16</v>
          </cell>
          <cell r="C576" t="str">
            <v>047</v>
          </cell>
          <cell r="D576" t="str">
            <v>Gooding</v>
          </cell>
          <cell r="E576" t="str">
            <v>County</v>
          </cell>
          <cell r="F576" t="str">
            <v>ID</v>
          </cell>
          <cell r="G576">
            <v>15464</v>
          </cell>
          <cell r="H576">
            <v>0.58083290222452144</v>
          </cell>
          <cell r="I576">
            <v>0.5</v>
          </cell>
          <cell r="J576">
            <v>20.40507157062137</v>
          </cell>
          <cell r="K576" t="str">
            <v>TONS</v>
          </cell>
        </row>
        <row r="577">
          <cell r="A577" t="str">
            <v>16049</v>
          </cell>
          <cell r="B577" t="str">
            <v>16</v>
          </cell>
          <cell r="C577" t="str">
            <v>049</v>
          </cell>
          <cell r="D577" t="str">
            <v>Idaho</v>
          </cell>
          <cell r="E577" t="str">
            <v>County</v>
          </cell>
          <cell r="F577" t="str">
            <v>ID</v>
          </cell>
          <cell r="G577">
            <v>16267</v>
          </cell>
          <cell r="H577">
            <v>0.80635642712239508</v>
          </cell>
          <cell r="I577">
            <v>1</v>
          </cell>
          <cell r="J577">
            <v>59.597711821830444</v>
          </cell>
          <cell r="K577" t="str">
            <v>TONS</v>
          </cell>
        </row>
        <row r="578">
          <cell r="A578" t="str">
            <v>16051</v>
          </cell>
          <cell r="B578" t="str">
            <v>16</v>
          </cell>
          <cell r="C578" t="str">
            <v>051</v>
          </cell>
          <cell r="D578" t="str">
            <v>Jefferson</v>
          </cell>
          <cell r="E578" t="str">
            <v>County</v>
          </cell>
          <cell r="F578" t="str">
            <v>ID</v>
          </cell>
          <cell r="G578">
            <v>26140</v>
          </cell>
          <cell r="H578">
            <v>0.66610558530986996</v>
          </cell>
          <cell r="I578">
            <v>0.5</v>
          </cell>
          <cell r="J578">
            <v>39.55612404672226</v>
          </cell>
          <cell r="K578" t="str">
            <v>TONS</v>
          </cell>
        </row>
        <row r="579">
          <cell r="A579" t="str">
            <v>16053</v>
          </cell>
          <cell r="B579" t="str">
            <v>16</v>
          </cell>
          <cell r="C579" t="str">
            <v>053</v>
          </cell>
          <cell r="D579" t="str">
            <v>Jerome</v>
          </cell>
          <cell r="E579" t="str">
            <v>County</v>
          </cell>
          <cell r="F579" t="str">
            <v>ID</v>
          </cell>
          <cell r="G579">
            <v>22374</v>
          </cell>
          <cell r="H579">
            <v>0.51318494681326543</v>
          </cell>
          <cell r="I579">
            <v>1</v>
          </cell>
          <cell r="J579">
            <v>52.169011751029757</v>
          </cell>
          <cell r="K579" t="str">
            <v>TONS</v>
          </cell>
        </row>
        <row r="580">
          <cell r="A580" t="str">
            <v>16055</v>
          </cell>
          <cell r="B580" t="str">
            <v>16</v>
          </cell>
          <cell r="C580" t="str">
            <v>055</v>
          </cell>
          <cell r="D580" t="str">
            <v>Kootenai</v>
          </cell>
          <cell r="E580" t="str">
            <v>County</v>
          </cell>
          <cell r="F580" t="str">
            <v>ID</v>
          </cell>
          <cell r="G580">
            <v>138494</v>
          </cell>
          <cell r="H580">
            <v>0.24244371597325515</v>
          </cell>
          <cell r="I580">
            <v>1</v>
          </cell>
          <cell r="J580">
            <v>152.55869252432728</v>
          </cell>
          <cell r="K580" t="str">
            <v>TONS</v>
          </cell>
        </row>
        <row r="581">
          <cell r="A581" t="str">
            <v>16057</v>
          </cell>
          <cell r="B581" t="str">
            <v>16</v>
          </cell>
          <cell r="C581" t="str">
            <v>057</v>
          </cell>
          <cell r="D581" t="str">
            <v>Latah</v>
          </cell>
          <cell r="E581" t="str">
            <v>County</v>
          </cell>
          <cell r="F581" t="str">
            <v>ID</v>
          </cell>
          <cell r="G581">
            <v>37244</v>
          </cell>
          <cell r="H581">
            <v>0.34990871012780583</v>
          </cell>
          <cell r="I581">
            <v>1</v>
          </cell>
          <cell r="J581">
            <v>59.211510289097696</v>
          </cell>
          <cell r="K581" t="str">
            <v>TONS</v>
          </cell>
        </row>
        <row r="582">
          <cell r="A582" t="str">
            <v>16059</v>
          </cell>
          <cell r="B582" t="str">
            <v>16</v>
          </cell>
          <cell r="C582" t="str">
            <v>059</v>
          </cell>
          <cell r="D582" t="str">
            <v>Lemhi</v>
          </cell>
          <cell r="E582" t="str">
            <v>County</v>
          </cell>
          <cell r="F582" t="str">
            <v>ID</v>
          </cell>
          <cell r="G582">
            <v>7936</v>
          </cell>
          <cell r="H582">
            <v>0.61139112903225812</v>
          </cell>
          <cell r="I582">
            <v>1</v>
          </cell>
          <cell r="J582">
            <v>22.045292197874616</v>
          </cell>
          <cell r="K582" t="str">
            <v>TONS</v>
          </cell>
        </row>
        <row r="583">
          <cell r="A583" t="str">
            <v>16061</v>
          </cell>
          <cell r="B583" t="str">
            <v>16</v>
          </cell>
          <cell r="C583" t="str">
            <v>061</v>
          </cell>
          <cell r="D583" t="str">
            <v>Lewis</v>
          </cell>
          <cell r="E583" t="str">
            <v>County</v>
          </cell>
          <cell r="F583" t="str">
            <v>ID</v>
          </cell>
          <cell r="G583">
            <v>3821</v>
          </cell>
          <cell r="H583">
            <v>1</v>
          </cell>
          <cell r="I583">
            <v>1</v>
          </cell>
          <cell r="J583">
            <v>17.360894783198457</v>
          </cell>
          <cell r="K583" t="str">
            <v>TONS</v>
          </cell>
        </row>
        <row r="584">
          <cell r="A584" t="str">
            <v>16063</v>
          </cell>
          <cell r="B584" t="str">
            <v>16</v>
          </cell>
          <cell r="C584" t="str">
            <v>063</v>
          </cell>
          <cell r="D584" t="str">
            <v>Lincoln</v>
          </cell>
          <cell r="E584" t="str">
            <v>County</v>
          </cell>
          <cell r="F584" t="str">
            <v>ID</v>
          </cell>
          <cell r="G584">
            <v>5208</v>
          </cell>
          <cell r="H584">
            <v>1</v>
          </cell>
          <cell r="I584">
            <v>0</v>
          </cell>
          <cell r="J584">
            <v>0</v>
          </cell>
          <cell r="K584" t="str">
            <v>TONS</v>
          </cell>
        </row>
        <row r="585">
          <cell r="A585" t="str">
            <v>16065</v>
          </cell>
          <cell r="B585" t="str">
            <v>16</v>
          </cell>
          <cell r="C585" t="str">
            <v>065</v>
          </cell>
          <cell r="D585" t="str">
            <v>Madison</v>
          </cell>
          <cell r="E585" t="str">
            <v>County</v>
          </cell>
          <cell r="F585" t="str">
            <v>ID</v>
          </cell>
          <cell r="G585">
            <v>37536</v>
          </cell>
          <cell r="H585">
            <v>0.28463341858482522</v>
          </cell>
          <cell r="I585">
            <v>1</v>
          </cell>
          <cell r="J585">
            <v>48.543260890785746</v>
          </cell>
          <cell r="K585" t="str">
            <v>TONS</v>
          </cell>
        </row>
        <row r="586">
          <cell r="A586" t="str">
            <v>16067</v>
          </cell>
          <cell r="B586" t="str">
            <v>16</v>
          </cell>
          <cell r="C586" t="str">
            <v>067</v>
          </cell>
          <cell r="D586" t="str">
            <v>Minidoka</v>
          </cell>
          <cell r="E586" t="str">
            <v>County</v>
          </cell>
          <cell r="F586" t="str">
            <v>ID</v>
          </cell>
          <cell r="G586">
            <v>20069</v>
          </cell>
          <cell r="H586">
            <v>0.44222432607504109</v>
          </cell>
          <cell r="I586">
            <v>0.5</v>
          </cell>
          <cell r="J586">
            <v>20.161991782371935</v>
          </cell>
          <cell r="K586" t="str">
            <v>TONS</v>
          </cell>
        </row>
        <row r="587">
          <cell r="A587" t="str">
            <v>16069</v>
          </cell>
          <cell r="B587" t="str">
            <v>16</v>
          </cell>
          <cell r="C587" t="str">
            <v>069</v>
          </cell>
          <cell r="D587" t="str">
            <v>Nez Perce</v>
          </cell>
          <cell r="E587" t="str">
            <v>County</v>
          </cell>
          <cell r="F587" t="str">
            <v>ID</v>
          </cell>
          <cell r="G587">
            <v>39265</v>
          </cell>
          <cell r="H587">
            <v>0.19164650452056539</v>
          </cell>
          <cell r="I587">
            <v>1</v>
          </cell>
          <cell r="J587">
            <v>0</v>
          </cell>
          <cell r="K587" t="str">
            <v>TONS</v>
          </cell>
        </row>
        <row r="588">
          <cell r="A588" t="str">
            <v>16071</v>
          </cell>
          <cell r="B588" t="str">
            <v>16</v>
          </cell>
          <cell r="C588" t="str">
            <v>071</v>
          </cell>
          <cell r="D588" t="str">
            <v>Oneida</v>
          </cell>
          <cell r="E588" t="str">
            <v>County</v>
          </cell>
          <cell r="F588" t="str">
            <v>ID</v>
          </cell>
          <cell r="G588">
            <v>4286</v>
          </cell>
          <cell r="H588">
            <v>1</v>
          </cell>
          <cell r="I588">
            <v>0.5</v>
          </cell>
          <cell r="J588">
            <v>9.7368221723094202</v>
          </cell>
          <cell r="K588" t="str">
            <v>TONS</v>
          </cell>
        </row>
        <row r="589">
          <cell r="A589" t="str">
            <v>16073</v>
          </cell>
          <cell r="B589" t="str">
            <v>16</v>
          </cell>
          <cell r="C589" t="str">
            <v>073</v>
          </cell>
          <cell r="D589" t="str">
            <v>Owyhee</v>
          </cell>
          <cell r="E589" t="str">
            <v>County</v>
          </cell>
          <cell r="F589" t="str">
            <v>ID</v>
          </cell>
          <cell r="G589">
            <v>11526</v>
          </cell>
          <cell r="H589">
            <v>0.77294811730001733</v>
          </cell>
          <cell r="I589">
            <v>0</v>
          </cell>
          <cell r="J589">
            <v>0</v>
          </cell>
          <cell r="K589" t="str">
            <v>TONS</v>
          </cell>
        </row>
        <row r="590">
          <cell r="A590" t="str">
            <v>16075</v>
          </cell>
          <cell r="B590" t="str">
            <v>16</v>
          </cell>
          <cell r="C590" t="str">
            <v>075</v>
          </cell>
          <cell r="D590" t="str">
            <v>Payette</v>
          </cell>
          <cell r="E590" t="str">
            <v>County</v>
          </cell>
          <cell r="F590" t="str">
            <v>ID</v>
          </cell>
          <cell r="G590">
            <v>22623</v>
          </cell>
          <cell r="H590">
            <v>0.42668965212394466</v>
          </cell>
          <cell r="I590">
            <v>0.5</v>
          </cell>
          <cell r="J590">
            <v>21.929431738054788</v>
          </cell>
          <cell r="K590" t="str">
            <v>TONS</v>
          </cell>
        </row>
        <row r="591">
          <cell r="A591" t="str">
            <v>16077</v>
          </cell>
          <cell r="B591" t="str">
            <v>16</v>
          </cell>
          <cell r="C591" t="str">
            <v>077</v>
          </cell>
          <cell r="D591" t="str">
            <v>Power</v>
          </cell>
          <cell r="E591" t="str">
            <v>County</v>
          </cell>
          <cell r="F591" t="str">
            <v>ID</v>
          </cell>
          <cell r="G591">
            <v>7817</v>
          </cell>
          <cell r="H591">
            <v>0.42586670078035049</v>
          </cell>
          <cell r="I591">
            <v>0.5</v>
          </cell>
          <cell r="J591">
            <v>7.562734720396187</v>
          </cell>
          <cell r="K591" t="str">
            <v>TONS</v>
          </cell>
        </row>
        <row r="592">
          <cell r="A592" t="str">
            <v>16079</v>
          </cell>
          <cell r="B592" t="str">
            <v>16</v>
          </cell>
          <cell r="C592" t="str">
            <v>079</v>
          </cell>
          <cell r="D592" t="str">
            <v>Shoshone</v>
          </cell>
          <cell r="E592" t="str">
            <v>County</v>
          </cell>
          <cell r="F592" t="str">
            <v>ID</v>
          </cell>
          <cell r="G592">
            <v>12765</v>
          </cell>
          <cell r="H592">
            <v>0.56036036036036041</v>
          </cell>
          <cell r="I592">
            <v>1</v>
          </cell>
          <cell r="J592">
            <v>32.499994866322581</v>
          </cell>
          <cell r="K592" t="str">
            <v>TONS</v>
          </cell>
        </row>
        <row r="593">
          <cell r="A593" t="str">
            <v>16081</v>
          </cell>
          <cell r="B593" t="str">
            <v>16</v>
          </cell>
          <cell r="C593" t="str">
            <v>081</v>
          </cell>
          <cell r="D593" t="str">
            <v>Teton</v>
          </cell>
          <cell r="E593" t="str">
            <v>County</v>
          </cell>
          <cell r="F593" t="str">
            <v>ID</v>
          </cell>
          <cell r="G593">
            <v>10170</v>
          </cell>
          <cell r="H593">
            <v>1</v>
          </cell>
          <cell r="I593">
            <v>1</v>
          </cell>
          <cell r="J593">
            <v>46.207877504613535</v>
          </cell>
          <cell r="K593" t="str">
            <v>TONS</v>
          </cell>
        </row>
        <row r="594">
          <cell r="A594" t="str">
            <v>16083</v>
          </cell>
          <cell r="B594" t="str">
            <v>16</v>
          </cell>
          <cell r="C594" t="str">
            <v>083</v>
          </cell>
          <cell r="D594" t="str">
            <v>Twin Falls</v>
          </cell>
          <cell r="E594" t="str">
            <v>County</v>
          </cell>
          <cell r="F594" t="str">
            <v>ID</v>
          </cell>
          <cell r="G594">
            <v>77230</v>
          </cell>
          <cell r="H594">
            <v>0.27990418231257286</v>
          </cell>
          <cell r="I594">
            <v>0.5</v>
          </cell>
          <cell r="J594">
            <v>49.108932547553131</v>
          </cell>
          <cell r="K594" t="str">
            <v>TONS</v>
          </cell>
        </row>
        <row r="595">
          <cell r="A595" t="str">
            <v>16085</v>
          </cell>
          <cell r="B595" t="str">
            <v>16</v>
          </cell>
          <cell r="C595" t="str">
            <v>085</v>
          </cell>
          <cell r="D595" t="str">
            <v>Valley</v>
          </cell>
          <cell r="E595" t="str">
            <v>County</v>
          </cell>
          <cell r="F595" t="str">
            <v>ID</v>
          </cell>
          <cell r="G595">
            <v>9862</v>
          </cell>
          <cell r="H595">
            <v>1</v>
          </cell>
          <cell r="I595">
            <v>1</v>
          </cell>
          <cell r="J595">
            <v>44.808464891887773</v>
          </cell>
          <cell r="K595" t="str">
            <v>TONS</v>
          </cell>
        </row>
        <row r="596">
          <cell r="A596" t="str">
            <v>16087</v>
          </cell>
          <cell r="B596" t="str">
            <v>16</v>
          </cell>
          <cell r="C596" t="str">
            <v>087</v>
          </cell>
          <cell r="D596" t="str">
            <v>Washington</v>
          </cell>
          <cell r="E596" t="str">
            <v>County</v>
          </cell>
          <cell r="F596" t="str">
            <v>ID</v>
          </cell>
          <cell r="G596">
            <v>10198</v>
          </cell>
          <cell r="H596">
            <v>0.45567758383996865</v>
          </cell>
          <cell r="I596">
            <v>0.5</v>
          </cell>
          <cell r="J596">
            <v>10.556932485936041</v>
          </cell>
          <cell r="K596" t="str">
            <v>TONS</v>
          </cell>
        </row>
        <row r="597">
          <cell r="A597" t="str">
            <v>17001</v>
          </cell>
          <cell r="B597" t="str">
            <v>17</v>
          </cell>
          <cell r="C597" t="str">
            <v>001</v>
          </cell>
          <cell r="D597" t="str">
            <v>Adams</v>
          </cell>
          <cell r="E597" t="str">
            <v>County</v>
          </cell>
          <cell r="F597" t="str">
            <v>IL</v>
          </cell>
          <cell r="G597">
            <v>67103</v>
          </cell>
          <cell r="H597">
            <v>0.32599138637616798</v>
          </cell>
          <cell r="I597">
            <v>0.5</v>
          </cell>
          <cell r="J597">
            <v>49.695050167818138</v>
          </cell>
          <cell r="K597" t="str">
            <v>TONS</v>
          </cell>
        </row>
        <row r="598">
          <cell r="A598" t="str">
            <v>17003</v>
          </cell>
          <cell r="B598" t="str">
            <v>17</v>
          </cell>
          <cell r="C598" t="str">
            <v>003</v>
          </cell>
          <cell r="D598" t="str">
            <v>Alexander</v>
          </cell>
          <cell r="E598" t="str">
            <v>County</v>
          </cell>
          <cell r="F598" t="str">
            <v>IL</v>
          </cell>
          <cell r="G598">
            <v>8238</v>
          </cell>
          <cell r="H598">
            <v>0.61859674678319976</v>
          </cell>
          <cell r="I598">
            <v>1</v>
          </cell>
          <cell r="J598">
            <v>23.153917774189829</v>
          </cell>
          <cell r="K598" t="str">
            <v>TONS</v>
          </cell>
        </row>
        <row r="599">
          <cell r="A599" t="str">
            <v>17005</v>
          </cell>
          <cell r="B599" t="str">
            <v>17</v>
          </cell>
          <cell r="C599" t="str">
            <v>005</v>
          </cell>
          <cell r="D599" t="str">
            <v>Bond</v>
          </cell>
          <cell r="E599" t="str">
            <v>County</v>
          </cell>
          <cell r="F599" t="str">
            <v>IL</v>
          </cell>
          <cell r="G599">
            <v>17768</v>
          </cell>
          <cell r="H599">
            <v>0.6073840612336785</v>
          </cell>
          <cell r="I599">
            <v>0.5</v>
          </cell>
          <cell r="J599">
            <v>24.516982007364266</v>
          </cell>
          <cell r="K599" t="str">
            <v>TONS</v>
          </cell>
        </row>
        <row r="600">
          <cell r="A600" t="str">
            <v>17007</v>
          </cell>
          <cell r="B600" t="str">
            <v>17</v>
          </cell>
          <cell r="C600" t="str">
            <v>007</v>
          </cell>
          <cell r="D600" t="str">
            <v>Boone</v>
          </cell>
          <cell r="E600" t="str">
            <v>County</v>
          </cell>
          <cell r="F600" t="str">
            <v>IL</v>
          </cell>
          <cell r="G600">
            <v>54165</v>
          </cell>
          <cell r="H600">
            <v>0.19363057324840766</v>
          </cell>
          <cell r="I600">
            <v>0</v>
          </cell>
          <cell r="J600">
            <v>0</v>
          </cell>
          <cell r="K600" t="str">
            <v>TONS</v>
          </cell>
        </row>
        <row r="601">
          <cell r="A601" t="str">
            <v>17009</v>
          </cell>
          <cell r="B601" t="str">
            <v>17</v>
          </cell>
          <cell r="C601" t="str">
            <v>009</v>
          </cell>
          <cell r="D601" t="str">
            <v>Brown</v>
          </cell>
          <cell r="E601" t="str">
            <v>County</v>
          </cell>
          <cell r="F601" t="str">
            <v>IL</v>
          </cell>
          <cell r="G601">
            <v>6937</v>
          </cell>
          <cell r="H601">
            <v>0.41069626639757822</v>
          </cell>
          <cell r="I601">
            <v>1</v>
          </cell>
          <cell r="J601">
            <v>12.94456666771327</v>
          </cell>
          <cell r="K601" t="str">
            <v>TONS</v>
          </cell>
        </row>
        <row r="602">
          <cell r="A602" t="str">
            <v>17011</v>
          </cell>
          <cell r="B602" t="str">
            <v>17</v>
          </cell>
          <cell r="C602" t="str">
            <v>011</v>
          </cell>
          <cell r="D602" t="str">
            <v>Bureau</v>
          </cell>
          <cell r="E602" t="str">
            <v>County</v>
          </cell>
          <cell r="F602" t="str">
            <v>IL</v>
          </cell>
          <cell r="G602">
            <v>34978</v>
          </cell>
          <cell r="H602">
            <v>0.57390359654640055</v>
          </cell>
          <cell r="I602">
            <v>1</v>
          </cell>
          <cell r="J602">
            <v>91.207171389145714</v>
          </cell>
          <cell r="K602" t="str">
            <v>TONS</v>
          </cell>
        </row>
        <row r="603">
          <cell r="A603" t="str">
            <v>17013</v>
          </cell>
          <cell r="B603" t="str">
            <v>17</v>
          </cell>
          <cell r="C603" t="str">
            <v>013</v>
          </cell>
          <cell r="D603" t="str">
            <v>Calhoun</v>
          </cell>
          <cell r="E603" t="str">
            <v>County</v>
          </cell>
          <cell r="F603" t="str">
            <v>IL</v>
          </cell>
          <cell r="G603">
            <v>5089</v>
          </cell>
          <cell r="H603">
            <v>1</v>
          </cell>
          <cell r="I603">
            <v>1</v>
          </cell>
          <cell r="J603">
            <v>23.122112942082428</v>
          </cell>
          <cell r="K603" t="str">
            <v>TONS</v>
          </cell>
        </row>
        <row r="604">
          <cell r="A604" t="str">
            <v>17015</v>
          </cell>
          <cell r="B604" t="str">
            <v>17</v>
          </cell>
          <cell r="C604" t="str">
            <v>015</v>
          </cell>
          <cell r="D604" t="str">
            <v>Carroll</v>
          </cell>
          <cell r="E604" t="str">
            <v>County</v>
          </cell>
          <cell r="F604" t="str">
            <v>IL</v>
          </cell>
          <cell r="G604">
            <v>15387</v>
          </cell>
          <cell r="H604">
            <v>0.81874309482030283</v>
          </cell>
          <cell r="I604">
            <v>0.5</v>
          </cell>
          <cell r="J604">
            <v>28.619805349219341</v>
          </cell>
          <cell r="K604" t="str">
            <v>TONS</v>
          </cell>
        </row>
        <row r="605">
          <cell r="A605" t="str">
            <v>17017</v>
          </cell>
          <cell r="B605" t="str">
            <v>17</v>
          </cell>
          <cell r="C605" t="str">
            <v>017</v>
          </cell>
          <cell r="D605" t="str">
            <v>Cass</v>
          </cell>
          <cell r="E605" t="str">
            <v>County</v>
          </cell>
          <cell r="F605" t="str">
            <v>IL</v>
          </cell>
          <cell r="G605">
            <v>13642</v>
          </cell>
          <cell r="H605">
            <v>0.52133118311098081</v>
          </cell>
          <cell r="I605">
            <v>1</v>
          </cell>
          <cell r="J605">
            <v>32.313709421122063</v>
          </cell>
          <cell r="K605" t="str">
            <v>TONS</v>
          </cell>
        </row>
        <row r="606">
          <cell r="A606" t="str">
            <v>17019</v>
          </cell>
          <cell r="B606" t="str">
            <v>17</v>
          </cell>
          <cell r="C606" t="str">
            <v>019</v>
          </cell>
          <cell r="D606" t="str">
            <v>Champaign</v>
          </cell>
          <cell r="E606" t="str">
            <v>County</v>
          </cell>
          <cell r="F606" t="str">
            <v>IL</v>
          </cell>
          <cell r="G606">
            <v>201081</v>
          </cell>
          <cell r="H606">
            <v>0.12710300824046031</v>
          </cell>
          <cell r="I606">
            <v>0.5</v>
          </cell>
          <cell r="J606">
            <v>0</v>
          </cell>
          <cell r="K606" t="str">
            <v>TONS</v>
          </cell>
        </row>
        <row r="607">
          <cell r="A607" t="str">
            <v>17021</v>
          </cell>
          <cell r="B607" t="str">
            <v>17</v>
          </cell>
          <cell r="C607" t="str">
            <v>021</v>
          </cell>
          <cell r="D607" t="str">
            <v>Christian</v>
          </cell>
          <cell r="E607" t="str">
            <v>County</v>
          </cell>
          <cell r="F607" t="str">
            <v>IL</v>
          </cell>
          <cell r="G607">
            <v>34800</v>
          </cell>
          <cell r="H607">
            <v>0.43451149425287355</v>
          </cell>
          <cell r="I607">
            <v>0.5</v>
          </cell>
          <cell r="J607">
            <v>34.351490449717858</v>
          </cell>
          <cell r="K607" t="str">
            <v>TONS</v>
          </cell>
        </row>
        <row r="608">
          <cell r="A608" t="str">
            <v>17023</v>
          </cell>
          <cell r="B608" t="str">
            <v>17</v>
          </cell>
          <cell r="C608" t="str">
            <v>023</v>
          </cell>
          <cell r="D608" t="str">
            <v>Clark</v>
          </cell>
          <cell r="E608" t="str">
            <v>County</v>
          </cell>
          <cell r="F608" t="str">
            <v>IL</v>
          </cell>
          <cell r="G608">
            <v>16335</v>
          </cell>
          <cell r="H608">
            <v>0.5954086317722681</v>
          </cell>
          <cell r="I608">
            <v>1</v>
          </cell>
          <cell r="J608">
            <v>44.190542439515355</v>
          </cell>
          <cell r="K608" t="str">
            <v>TONS</v>
          </cell>
        </row>
        <row r="609">
          <cell r="A609" t="str">
            <v>17025</v>
          </cell>
          <cell r="B609" t="str">
            <v>17</v>
          </cell>
          <cell r="C609" t="str">
            <v>025</v>
          </cell>
          <cell r="D609" t="str">
            <v>Clay</v>
          </cell>
          <cell r="E609" t="str">
            <v>County</v>
          </cell>
          <cell r="F609" t="str">
            <v>IL</v>
          </cell>
          <cell r="G609">
            <v>13815</v>
          </cell>
          <cell r="H609">
            <v>0.64733984799131383</v>
          </cell>
          <cell r="I609">
            <v>0.5</v>
          </cell>
          <cell r="J609">
            <v>20.316472395465038</v>
          </cell>
          <cell r="K609" t="str">
            <v>TONS</v>
          </cell>
        </row>
        <row r="610">
          <cell r="A610" t="str">
            <v>17027</v>
          </cell>
          <cell r="B610" t="str">
            <v>17</v>
          </cell>
          <cell r="C610" t="str">
            <v>027</v>
          </cell>
          <cell r="D610" t="str">
            <v>Clinton</v>
          </cell>
          <cell r="E610" t="str">
            <v>County</v>
          </cell>
          <cell r="F610" t="str">
            <v>IL</v>
          </cell>
          <cell r="G610">
            <v>37762</v>
          </cell>
          <cell r="H610">
            <v>0.4875801069858588</v>
          </cell>
          <cell r="I610">
            <v>0.5</v>
          </cell>
          <cell r="J610">
            <v>41.827897768679662</v>
          </cell>
          <cell r="K610" t="str">
            <v>TONS</v>
          </cell>
        </row>
        <row r="611">
          <cell r="A611" t="str">
            <v>17029</v>
          </cell>
          <cell r="B611" t="str">
            <v>17</v>
          </cell>
          <cell r="C611" t="str">
            <v>029</v>
          </cell>
          <cell r="D611" t="str">
            <v>Coles</v>
          </cell>
          <cell r="E611" t="str">
            <v>County</v>
          </cell>
          <cell r="F611" t="str">
            <v>IL</v>
          </cell>
          <cell r="G611">
            <v>53873</v>
          </cell>
          <cell r="H611">
            <v>0.24288604681380283</v>
          </cell>
          <cell r="I611">
            <v>1</v>
          </cell>
          <cell r="J611">
            <v>59.452318303625184</v>
          </cell>
          <cell r="K611" t="str">
            <v>TONS</v>
          </cell>
        </row>
        <row r="612">
          <cell r="A612" t="str">
            <v>17031</v>
          </cell>
          <cell r="B612" t="str">
            <v>17</v>
          </cell>
          <cell r="C612" t="str">
            <v>031</v>
          </cell>
          <cell r="D612" t="str">
            <v>Cook</v>
          </cell>
          <cell r="E612" t="str">
            <v>County</v>
          </cell>
          <cell r="F612" t="str">
            <v>IL</v>
          </cell>
          <cell r="G612">
            <v>5194675</v>
          </cell>
          <cell r="H612">
            <v>4.5296385240655096E-4</v>
          </cell>
          <cell r="I612">
            <v>0.5</v>
          </cell>
          <cell r="J612">
            <v>0</v>
          </cell>
          <cell r="K612" t="str">
            <v>TONS</v>
          </cell>
        </row>
        <row r="613">
          <cell r="A613" t="str">
            <v>17033</v>
          </cell>
          <cell r="B613" t="str">
            <v>17</v>
          </cell>
          <cell r="C613" t="str">
            <v>033</v>
          </cell>
          <cell r="D613" t="str">
            <v>Crawford</v>
          </cell>
          <cell r="E613" t="str">
            <v>County</v>
          </cell>
          <cell r="F613" t="str">
            <v>IL</v>
          </cell>
          <cell r="G613">
            <v>19817</v>
          </cell>
          <cell r="H613">
            <v>0.60165514457284153</v>
          </cell>
          <cell r="I613">
            <v>1</v>
          </cell>
          <cell r="J613">
            <v>54.172716173796182</v>
          </cell>
          <cell r="K613" t="str">
            <v>TONS</v>
          </cell>
        </row>
        <row r="614">
          <cell r="A614" t="str">
            <v>17035</v>
          </cell>
          <cell r="B614" t="str">
            <v>17</v>
          </cell>
          <cell r="C614" t="str">
            <v>035</v>
          </cell>
          <cell r="D614" t="str">
            <v>Cumberland</v>
          </cell>
          <cell r="E614" t="str">
            <v>County</v>
          </cell>
          <cell r="F614" t="str">
            <v>IL</v>
          </cell>
          <cell r="G614">
            <v>11048</v>
          </cell>
          <cell r="H614">
            <v>1</v>
          </cell>
          <cell r="I614">
            <v>0.5</v>
          </cell>
          <cell r="J614">
            <v>25.098556080185364</v>
          </cell>
          <cell r="K614" t="str">
            <v>TONS</v>
          </cell>
        </row>
        <row r="615">
          <cell r="A615" t="str">
            <v>17037</v>
          </cell>
          <cell r="B615" t="str">
            <v>17</v>
          </cell>
          <cell r="C615" t="str">
            <v>037</v>
          </cell>
          <cell r="D615" t="str">
            <v>DeKalb</v>
          </cell>
          <cell r="E615" t="str">
            <v>County</v>
          </cell>
          <cell r="F615" t="str">
            <v>IL</v>
          </cell>
          <cell r="G615">
            <v>105160</v>
          </cell>
          <cell r="H615">
            <v>0.20305249144161278</v>
          </cell>
          <cell r="I615">
            <v>0</v>
          </cell>
          <cell r="J615">
            <v>0</v>
          </cell>
          <cell r="K615" t="str">
            <v>TONS</v>
          </cell>
        </row>
        <row r="616">
          <cell r="A616" t="str">
            <v>17039</v>
          </cell>
          <cell r="B616" t="str">
            <v>17</v>
          </cell>
          <cell r="C616" t="str">
            <v>039</v>
          </cell>
          <cell r="D616" t="str">
            <v>De Witt</v>
          </cell>
          <cell r="E616" t="str">
            <v>County</v>
          </cell>
          <cell r="F616" t="str">
            <v>IL</v>
          </cell>
          <cell r="G616">
            <v>16561</v>
          </cell>
          <cell r="H616">
            <v>0.48753094619890103</v>
          </cell>
          <cell r="I616">
            <v>0.5</v>
          </cell>
          <cell r="J616">
            <v>18.342301031084055</v>
          </cell>
          <cell r="K616" t="str">
            <v>TONS</v>
          </cell>
        </row>
        <row r="617">
          <cell r="A617" t="str">
            <v>17041</v>
          </cell>
          <cell r="B617" t="str">
            <v>17</v>
          </cell>
          <cell r="C617" t="str">
            <v>041</v>
          </cell>
          <cell r="D617" t="str">
            <v>Douglas</v>
          </cell>
          <cell r="E617" t="str">
            <v>County</v>
          </cell>
          <cell r="F617" t="str">
            <v>IL</v>
          </cell>
          <cell r="G617">
            <v>19980</v>
          </cell>
          <cell r="H617">
            <v>0.61636636636636633</v>
          </cell>
          <cell r="I617">
            <v>1</v>
          </cell>
          <cell r="J617">
            <v>55.953786771810776</v>
          </cell>
          <cell r="K617" t="str">
            <v>TONS</v>
          </cell>
        </row>
        <row r="618">
          <cell r="A618" t="str">
            <v>17043</v>
          </cell>
          <cell r="B618" t="str">
            <v>17</v>
          </cell>
          <cell r="C618" t="str">
            <v>043</v>
          </cell>
          <cell r="D618" t="str">
            <v>DuPage</v>
          </cell>
          <cell r="E618" t="str">
            <v>County</v>
          </cell>
          <cell r="F618" t="str">
            <v>IL</v>
          </cell>
          <cell r="G618">
            <v>916924</v>
          </cell>
          <cell r="H618">
            <v>4.7550287701052647E-4</v>
          </cell>
          <cell r="I618">
            <v>0.5</v>
          </cell>
          <cell r="J618">
            <v>0</v>
          </cell>
          <cell r="K618" t="str">
            <v>TONS</v>
          </cell>
        </row>
        <row r="619">
          <cell r="A619" t="str">
            <v>17045</v>
          </cell>
          <cell r="B619" t="str">
            <v>17</v>
          </cell>
          <cell r="C619" t="str">
            <v>045</v>
          </cell>
          <cell r="D619" t="str">
            <v>Edgar</v>
          </cell>
          <cell r="E619" t="str">
            <v>County</v>
          </cell>
          <cell r="F619" t="str">
            <v>IL</v>
          </cell>
          <cell r="G619">
            <v>18576</v>
          </cell>
          <cell r="H619">
            <v>0.51803402239448748</v>
          </cell>
          <cell r="I619">
            <v>0.5</v>
          </cell>
          <cell r="J619">
            <v>21.861278526396067</v>
          </cell>
          <cell r="K619" t="str">
            <v>TONS</v>
          </cell>
        </row>
        <row r="620">
          <cell r="A620" t="str">
            <v>17047</v>
          </cell>
          <cell r="B620" t="str">
            <v>17</v>
          </cell>
          <cell r="C620" t="str">
            <v>047</v>
          </cell>
          <cell r="D620" t="str">
            <v>Edwards</v>
          </cell>
          <cell r="E620" t="str">
            <v>County</v>
          </cell>
          <cell r="F620" t="str">
            <v>IL</v>
          </cell>
          <cell r="G620">
            <v>6721</v>
          </cell>
          <cell r="H620">
            <v>1</v>
          </cell>
          <cell r="I620">
            <v>0.5</v>
          </cell>
          <cell r="J620">
            <v>15.268591185275689</v>
          </cell>
          <cell r="K620" t="str">
            <v>TONS</v>
          </cell>
        </row>
        <row r="621">
          <cell r="A621" t="str">
            <v>17049</v>
          </cell>
          <cell r="B621" t="str">
            <v>17</v>
          </cell>
          <cell r="C621" t="str">
            <v>049</v>
          </cell>
          <cell r="D621" t="str">
            <v>Effingham</v>
          </cell>
          <cell r="E621" t="str">
            <v>County</v>
          </cell>
          <cell r="F621" t="str">
            <v>IL</v>
          </cell>
          <cell r="G621">
            <v>34242</v>
          </cell>
          <cell r="H621">
            <v>0.59698615735062199</v>
          </cell>
          <cell r="I621">
            <v>1</v>
          </cell>
          <cell r="J621">
            <v>92.879196848506353</v>
          </cell>
          <cell r="K621" t="str">
            <v>TONS</v>
          </cell>
        </row>
        <row r="622">
          <cell r="A622" t="str">
            <v>17051</v>
          </cell>
          <cell r="B622" t="str">
            <v>17</v>
          </cell>
          <cell r="C622" t="str">
            <v>051</v>
          </cell>
          <cell r="D622" t="str">
            <v>Fayette</v>
          </cell>
          <cell r="E622" t="str">
            <v>County</v>
          </cell>
          <cell r="F622" t="str">
            <v>IL</v>
          </cell>
          <cell r="G622">
            <v>22140</v>
          </cell>
          <cell r="H622">
            <v>0.66987353206865397</v>
          </cell>
          <cell r="I622">
            <v>1</v>
          </cell>
          <cell r="J622">
            <v>67.385352140700419</v>
          </cell>
          <cell r="K622" t="str">
            <v>TONS</v>
          </cell>
        </row>
        <row r="623">
          <cell r="A623" t="str">
            <v>17053</v>
          </cell>
          <cell r="B623" t="str">
            <v>17</v>
          </cell>
          <cell r="C623" t="str">
            <v>053</v>
          </cell>
          <cell r="D623" t="str">
            <v>Ford</v>
          </cell>
          <cell r="E623" t="str">
            <v>County</v>
          </cell>
          <cell r="F623" t="str">
            <v>IL</v>
          </cell>
          <cell r="G623">
            <v>14081</v>
          </cell>
          <cell r="H623">
            <v>0.41779703146083375</v>
          </cell>
          <cell r="I623">
            <v>0</v>
          </cell>
          <cell r="J623">
            <v>0</v>
          </cell>
          <cell r="K623" t="str">
            <v>TONS</v>
          </cell>
        </row>
        <row r="624">
          <cell r="A624" t="str">
            <v>17055</v>
          </cell>
          <cell r="B624" t="str">
            <v>17</v>
          </cell>
          <cell r="C624" t="str">
            <v>055</v>
          </cell>
          <cell r="D624" t="str">
            <v>Franklin</v>
          </cell>
          <cell r="E624" t="str">
            <v>County</v>
          </cell>
          <cell r="F624" t="str">
            <v>IL</v>
          </cell>
          <cell r="G624">
            <v>39561</v>
          </cell>
          <cell r="H624">
            <v>0.48580672884911907</v>
          </cell>
          <cell r="I624">
            <v>1</v>
          </cell>
          <cell r="J624">
            <v>87.322438324598565</v>
          </cell>
          <cell r="K624" t="str">
            <v>TONS</v>
          </cell>
        </row>
        <row r="625">
          <cell r="A625" t="str">
            <v>17057</v>
          </cell>
          <cell r="B625" t="str">
            <v>17</v>
          </cell>
          <cell r="C625" t="str">
            <v>057</v>
          </cell>
          <cell r="D625" t="str">
            <v>Fulton</v>
          </cell>
          <cell r="E625" t="str">
            <v>County</v>
          </cell>
          <cell r="F625" t="str">
            <v>IL</v>
          </cell>
          <cell r="G625">
            <v>37069</v>
          </cell>
          <cell r="H625">
            <v>0.60025897650327764</v>
          </cell>
          <cell r="I625">
            <v>1</v>
          </cell>
          <cell r="J625">
            <v>101.09847417454824</v>
          </cell>
          <cell r="K625" t="str">
            <v>TONS</v>
          </cell>
        </row>
        <row r="626">
          <cell r="A626" t="str">
            <v>17059</v>
          </cell>
          <cell r="B626" t="str">
            <v>17</v>
          </cell>
          <cell r="C626" t="str">
            <v>059</v>
          </cell>
          <cell r="D626" t="str">
            <v>Gallatin</v>
          </cell>
          <cell r="E626" t="str">
            <v>County</v>
          </cell>
          <cell r="F626" t="str">
            <v>IL</v>
          </cell>
          <cell r="G626">
            <v>5589</v>
          </cell>
          <cell r="H626">
            <v>1</v>
          </cell>
          <cell r="I626">
            <v>0.5</v>
          </cell>
          <cell r="J626">
            <v>12.696943332019911</v>
          </cell>
          <cell r="K626" t="str">
            <v>TONS</v>
          </cell>
        </row>
        <row r="627">
          <cell r="A627" t="str">
            <v>17061</v>
          </cell>
          <cell r="B627" t="str">
            <v>17</v>
          </cell>
          <cell r="C627" t="str">
            <v>061</v>
          </cell>
          <cell r="D627" t="str">
            <v>Greene</v>
          </cell>
          <cell r="E627" t="str">
            <v>County</v>
          </cell>
          <cell r="F627" t="str">
            <v>IL</v>
          </cell>
          <cell r="G627">
            <v>13886</v>
          </cell>
          <cell r="H627">
            <v>0.7084833645398243</v>
          </cell>
          <cell r="I627">
            <v>0.5</v>
          </cell>
          <cell r="J627">
            <v>22.349709876616913</v>
          </cell>
          <cell r="K627" t="str">
            <v>TONS</v>
          </cell>
        </row>
        <row r="628">
          <cell r="A628" t="str">
            <v>17063</v>
          </cell>
          <cell r="B628" t="str">
            <v>17</v>
          </cell>
          <cell r="C628" t="str">
            <v>063</v>
          </cell>
          <cell r="D628" t="str">
            <v>Grundy</v>
          </cell>
          <cell r="E628" t="str">
            <v>County</v>
          </cell>
          <cell r="F628" t="str">
            <v>IL</v>
          </cell>
          <cell r="G628">
            <v>50063</v>
          </cell>
          <cell r="H628">
            <v>0.24375287138205862</v>
          </cell>
          <cell r="I628">
            <v>0</v>
          </cell>
          <cell r="J628">
            <v>0</v>
          </cell>
          <cell r="K628" t="str">
            <v>TONS</v>
          </cell>
        </row>
        <row r="629">
          <cell r="A629" t="str">
            <v>17065</v>
          </cell>
          <cell r="B629" t="str">
            <v>17</v>
          </cell>
          <cell r="C629" t="str">
            <v>065</v>
          </cell>
          <cell r="D629" t="str">
            <v>Hamilton</v>
          </cell>
          <cell r="E629" t="str">
            <v>County</v>
          </cell>
          <cell r="F629" t="str">
            <v>IL</v>
          </cell>
          <cell r="G629">
            <v>8457</v>
          </cell>
          <cell r="H629">
            <v>0.68097434078278352</v>
          </cell>
          <cell r="I629">
            <v>0.5</v>
          </cell>
          <cell r="J629">
            <v>13.08314486475267</v>
          </cell>
          <cell r="K629" t="str">
            <v>TONS</v>
          </cell>
        </row>
        <row r="630">
          <cell r="A630" t="str">
            <v>17067</v>
          </cell>
          <cell r="B630" t="str">
            <v>17</v>
          </cell>
          <cell r="C630" t="str">
            <v>067</v>
          </cell>
          <cell r="D630" t="str">
            <v>Hancock</v>
          </cell>
          <cell r="E630" t="str">
            <v>County</v>
          </cell>
          <cell r="F630" t="str">
            <v>IL</v>
          </cell>
          <cell r="G630">
            <v>19104</v>
          </cell>
          <cell r="H630">
            <v>0.70974664991624792</v>
          </cell>
          <cell r="I630">
            <v>0.5</v>
          </cell>
          <cell r="J630">
            <v>30.802979896020396</v>
          </cell>
          <cell r="K630" t="str">
            <v>TONS</v>
          </cell>
        </row>
        <row r="631">
          <cell r="A631" t="str">
            <v>17069</v>
          </cell>
          <cell r="B631" t="str">
            <v>17</v>
          </cell>
          <cell r="C631" t="str">
            <v>069</v>
          </cell>
          <cell r="D631" t="str">
            <v>Hardin</v>
          </cell>
          <cell r="E631" t="str">
            <v>County</v>
          </cell>
          <cell r="F631" t="str">
            <v>IL</v>
          </cell>
          <cell r="G631">
            <v>4320</v>
          </cell>
          <cell r="H631">
            <v>1</v>
          </cell>
          <cell r="I631">
            <v>1</v>
          </cell>
          <cell r="J631">
            <v>19.628124957711943</v>
          </cell>
          <cell r="K631" t="str">
            <v>TONS</v>
          </cell>
        </row>
        <row r="632">
          <cell r="A632" t="str">
            <v>17071</v>
          </cell>
          <cell r="B632" t="str">
            <v>17</v>
          </cell>
          <cell r="C632" t="str">
            <v>071</v>
          </cell>
          <cell r="D632" t="str">
            <v>Henderson</v>
          </cell>
          <cell r="E632" t="str">
            <v>County</v>
          </cell>
          <cell r="F632" t="str">
            <v>IL</v>
          </cell>
          <cell r="G632">
            <v>7331</v>
          </cell>
          <cell r="H632">
            <v>0.99658982403492025</v>
          </cell>
          <cell r="I632">
            <v>1</v>
          </cell>
          <cell r="J632">
            <v>33.195157625241542</v>
          </cell>
          <cell r="K632" t="str">
            <v>TONS</v>
          </cell>
        </row>
        <row r="633">
          <cell r="A633" t="str">
            <v>17073</v>
          </cell>
          <cell r="B633" t="str">
            <v>17</v>
          </cell>
          <cell r="C633" t="str">
            <v>073</v>
          </cell>
          <cell r="D633" t="str">
            <v>Henry</v>
          </cell>
          <cell r="E633" t="str">
            <v>County</v>
          </cell>
          <cell r="F633" t="str">
            <v>IL</v>
          </cell>
          <cell r="G633">
            <v>50486</v>
          </cell>
          <cell r="H633">
            <v>0.50275323852157039</v>
          </cell>
          <cell r="I633">
            <v>1</v>
          </cell>
          <cell r="J633">
            <v>115.32432122144552</v>
          </cell>
          <cell r="K633" t="str">
            <v>TONS</v>
          </cell>
        </row>
        <row r="634">
          <cell r="A634" t="str">
            <v>17075</v>
          </cell>
          <cell r="B634" t="str">
            <v>17</v>
          </cell>
          <cell r="C634" t="str">
            <v>075</v>
          </cell>
          <cell r="D634" t="str">
            <v>Iroquois</v>
          </cell>
          <cell r="E634" t="str">
            <v>County</v>
          </cell>
          <cell r="F634" t="str">
            <v>IL</v>
          </cell>
          <cell r="G634">
            <v>29718</v>
          </cell>
          <cell r="H634">
            <v>0.71741032370953628</v>
          </cell>
          <cell r="I634">
            <v>1</v>
          </cell>
          <cell r="J634">
            <v>96.868431504263569</v>
          </cell>
          <cell r="K634" t="str">
            <v>TONS</v>
          </cell>
        </row>
        <row r="635">
          <cell r="A635" t="str">
            <v>17077</v>
          </cell>
          <cell r="B635" t="str">
            <v>17</v>
          </cell>
          <cell r="C635" t="str">
            <v>077</v>
          </cell>
          <cell r="D635" t="str">
            <v>Jackson</v>
          </cell>
          <cell r="E635" t="str">
            <v>County</v>
          </cell>
          <cell r="F635" t="str">
            <v>IL</v>
          </cell>
          <cell r="G635">
            <v>60218</v>
          </cell>
          <cell r="H635">
            <v>0.37166627918562556</v>
          </cell>
          <cell r="I635">
            <v>1</v>
          </cell>
          <cell r="J635">
            <v>101.68913534225717</v>
          </cell>
          <cell r="K635" t="str">
            <v>TONS</v>
          </cell>
        </row>
        <row r="636">
          <cell r="A636" t="str">
            <v>17079</v>
          </cell>
          <cell r="B636" t="str">
            <v>17</v>
          </cell>
          <cell r="C636" t="str">
            <v>079</v>
          </cell>
          <cell r="D636" t="str">
            <v>Jasper</v>
          </cell>
          <cell r="E636" t="str">
            <v>County</v>
          </cell>
          <cell r="F636" t="str">
            <v>IL</v>
          </cell>
          <cell r="G636">
            <v>9698</v>
          </cell>
          <cell r="H636">
            <v>0.69859764899979382</v>
          </cell>
          <cell r="I636">
            <v>0.5</v>
          </cell>
          <cell r="J636">
            <v>15.391266966261393</v>
          </cell>
          <cell r="K636" t="str">
            <v>TONS</v>
          </cell>
        </row>
        <row r="637">
          <cell r="A637" t="str">
            <v>17081</v>
          </cell>
          <cell r="B637" t="str">
            <v>17</v>
          </cell>
          <cell r="C637" t="str">
            <v>081</v>
          </cell>
          <cell r="D637" t="str">
            <v>Jefferson</v>
          </cell>
          <cell r="E637" t="str">
            <v>County</v>
          </cell>
          <cell r="F637" t="str">
            <v>IL</v>
          </cell>
          <cell r="G637">
            <v>38827</v>
          </cell>
          <cell r="H637">
            <v>0.58770958353722924</v>
          </cell>
          <cell r="I637">
            <v>0.5</v>
          </cell>
          <cell r="J637">
            <v>51.839604561345929</v>
          </cell>
          <cell r="K637" t="str">
            <v>TONS</v>
          </cell>
        </row>
        <row r="638">
          <cell r="A638" t="str">
            <v>17083</v>
          </cell>
          <cell r="B638" t="str">
            <v>17</v>
          </cell>
          <cell r="C638" t="str">
            <v>083</v>
          </cell>
          <cell r="D638" t="str">
            <v>Jersey</v>
          </cell>
          <cell r="E638" t="str">
            <v>County</v>
          </cell>
          <cell r="F638" t="str">
            <v>IL</v>
          </cell>
          <cell r="G638">
            <v>22985</v>
          </cell>
          <cell r="H638">
            <v>0.60569936915379596</v>
          </cell>
          <cell r="I638">
            <v>0.5</v>
          </cell>
          <cell r="J638">
            <v>31.627633757090937</v>
          </cell>
          <cell r="K638" t="str">
            <v>TONS</v>
          </cell>
        </row>
        <row r="639">
          <cell r="A639" t="str">
            <v>17085</v>
          </cell>
          <cell r="B639" t="str">
            <v>17</v>
          </cell>
          <cell r="C639" t="str">
            <v>085</v>
          </cell>
          <cell r="D639" t="str">
            <v>Jo Daviess</v>
          </cell>
          <cell r="E639" t="str">
            <v>County</v>
          </cell>
          <cell r="F639" t="str">
            <v>IL</v>
          </cell>
          <cell r="G639">
            <v>22678</v>
          </cell>
          <cell r="H639">
            <v>0.72590175500485055</v>
          </cell>
          <cell r="I639">
            <v>0.5</v>
          </cell>
          <cell r="J639">
            <v>37.397939010862736</v>
          </cell>
          <cell r="K639" t="str">
            <v>TONS</v>
          </cell>
        </row>
        <row r="640">
          <cell r="A640" t="str">
            <v>17087</v>
          </cell>
          <cell r="B640" t="str">
            <v>17</v>
          </cell>
          <cell r="C640" t="str">
            <v>087</v>
          </cell>
          <cell r="D640" t="str">
            <v>Johnson</v>
          </cell>
          <cell r="E640" t="str">
            <v>County</v>
          </cell>
          <cell r="F640" t="str">
            <v>IL</v>
          </cell>
          <cell r="G640">
            <v>12582</v>
          </cell>
          <cell r="H640">
            <v>1</v>
          </cell>
          <cell r="I640">
            <v>1</v>
          </cell>
          <cell r="J640">
            <v>57.166913939336034</v>
          </cell>
          <cell r="K640" t="str">
            <v>TONS</v>
          </cell>
        </row>
        <row r="641">
          <cell r="A641" t="str">
            <v>17089</v>
          </cell>
          <cell r="B641" t="str">
            <v>17</v>
          </cell>
          <cell r="C641" t="str">
            <v>089</v>
          </cell>
          <cell r="D641" t="str">
            <v>Kane</v>
          </cell>
          <cell r="E641" t="str">
            <v>County</v>
          </cell>
          <cell r="F641" t="str">
            <v>IL</v>
          </cell>
          <cell r="G641">
            <v>515269</v>
          </cell>
          <cell r="H641">
            <v>3.5583355490045009E-2</v>
          </cell>
          <cell r="I641">
            <v>0.5</v>
          </cell>
          <cell r="J641">
            <v>0</v>
          </cell>
          <cell r="K641" t="str">
            <v>TONS</v>
          </cell>
        </row>
        <row r="642">
          <cell r="A642" t="str">
            <v>17091</v>
          </cell>
          <cell r="B642" t="str">
            <v>17</v>
          </cell>
          <cell r="C642" t="str">
            <v>091</v>
          </cell>
          <cell r="D642" t="str">
            <v>Kankakee</v>
          </cell>
          <cell r="E642" t="str">
            <v>County</v>
          </cell>
          <cell r="F642" t="str">
            <v>IL</v>
          </cell>
          <cell r="G642">
            <v>113449</v>
          </cell>
          <cell r="H642">
            <v>0.24456804379060196</v>
          </cell>
          <cell r="I642">
            <v>0.5</v>
          </cell>
          <cell r="J642">
            <v>63.032633689430043</v>
          </cell>
          <cell r="K642" t="str">
            <v>TONS</v>
          </cell>
        </row>
        <row r="643">
          <cell r="A643" t="str">
            <v>17093</v>
          </cell>
          <cell r="B643" t="str">
            <v>17</v>
          </cell>
          <cell r="C643" t="str">
            <v>093</v>
          </cell>
          <cell r="D643" t="str">
            <v>Kendall</v>
          </cell>
          <cell r="E643" t="str">
            <v>County</v>
          </cell>
          <cell r="F643" t="str">
            <v>IL</v>
          </cell>
          <cell r="G643">
            <v>114736</v>
          </cell>
          <cell r="H643">
            <v>0.10419571886766141</v>
          </cell>
          <cell r="I643">
            <v>0.5</v>
          </cell>
          <cell r="J643">
            <v>0</v>
          </cell>
          <cell r="K643" t="str">
            <v>TONS</v>
          </cell>
        </row>
        <row r="644">
          <cell r="A644" t="str">
            <v>17095</v>
          </cell>
          <cell r="B644" t="str">
            <v>17</v>
          </cell>
          <cell r="C644" t="str">
            <v>095</v>
          </cell>
          <cell r="D644" t="str">
            <v>Knox</v>
          </cell>
          <cell r="E644" t="str">
            <v>County</v>
          </cell>
          <cell r="F644" t="str">
            <v>IL</v>
          </cell>
          <cell r="G644">
            <v>52919</v>
          </cell>
          <cell r="H644">
            <v>0.2432018745630114</v>
          </cell>
          <cell r="I644">
            <v>0.5</v>
          </cell>
          <cell r="J644">
            <v>29.237727801591749</v>
          </cell>
          <cell r="K644" t="str">
            <v>TONS</v>
          </cell>
        </row>
        <row r="645">
          <cell r="A645" t="str">
            <v>17097</v>
          </cell>
          <cell r="B645" t="str">
            <v>17</v>
          </cell>
          <cell r="C645" t="str">
            <v>097</v>
          </cell>
          <cell r="D645" t="str">
            <v>Lake</v>
          </cell>
          <cell r="E645" t="str">
            <v>County</v>
          </cell>
          <cell r="F645" t="str">
            <v>IL</v>
          </cell>
          <cell r="G645">
            <v>703462</v>
          </cell>
          <cell r="H645">
            <v>1.2673037065257256E-2</v>
          </cell>
          <cell r="I645">
            <v>0</v>
          </cell>
          <cell r="J645">
            <v>0</v>
          </cell>
          <cell r="K645" t="str">
            <v>TONS</v>
          </cell>
        </row>
        <row r="646">
          <cell r="A646" t="str">
            <v>17099</v>
          </cell>
          <cell r="B646" t="str">
            <v>17</v>
          </cell>
          <cell r="C646" t="str">
            <v>099</v>
          </cell>
          <cell r="D646" t="str">
            <v>La Salle</v>
          </cell>
          <cell r="E646" t="str">
            <v>County</v>
          </cell>
          <cell r="F646" t="str">
            <v>IL</v>
          </cell>
          <cell r="G646">
            <v>113924</v>
          </cell>
          <cell r="H646">
            <v>0.30214880095502267</v>
          </cell>
          <cell r="I646">
            <v>0.5</v>
          </cell>
          <cell r="J646">
            <v>78.198995057217658</v>
          </cell>
          <cell r="K646" t="str">
            <v>TONS</v>
          </cell>
        </row>
        <row r="647">
          <cell r="A647" t="str">
            <v>17101</v>
          </cell>
          <cell r="B647" t="str">
            <v>17</v>
          </cell>
          <cell r="C647" t="str">
            <v>101</v>
          </cell>
          <cell r="D647" t="str">
            <v>Lawrence</v>
          </cell>
          <cell r="E647" t="str">
            <v>County</v>
          </cell>
          <cell r="F647" t="str">
            <v>IL</v>
          </cell>
          <cell r="G647">
            <v>16833</v>
          </cell>
          <cell r="H647">
            <v>0.58016990435454163</v>
          </cell>
          <cell r="I647">
            <v>0.5</v>
          </cell>
          <cell r="J647">
            <v>22.186142168635978</v>
          </cell>
          <cell r="K647" t="str">
            <v>TONS</v>
          </cell>
        </row>
        <row r="648">
          <cell r="A648" t="str">
            <v>17103</v>
          </cell>
          <cell r="B648" t="str">
            <v>17</v>
          </cell>
          <cell r="C648" t="str">
            <v>103</v>
          </cell>
          <cell r="D648" t="str">
            <v>Lee</v>
          </cell>
          <cell r="E648" t="str">
            <v>County</v>
          </cell>
          <cell r="F648" t="str">
            <v>IL</v>
          </cell>
          <cell r="G648">
            <v>36031</v>
          </cell>
          <cell r="H648">
            <v>0.5321251144847492</v>
          </cell>
          <cell r="I648">
            <v>0.5</v>
          </cell>
          <cell r="J648">
            <v>43.556717571089251</v>
          </cell>
          <cell r="K648" t="str">
            <v>TONS</v>
          </cell>
        </row>
        <row r="649">
          <cell r="A649" t="str">
            <v>17105</v>
          </cell>
          <cell r="B649" t="str">
            <v>17</v>
          </cell>
          <cell r="C649" t="str">
            <v>105</v>
          </cell>
          <cell r="D649" t="str">
            <v>Livingston</v>
          </cell>
          <cell r="E649" t="str">
            <v>County</v>
          </cell>
          <cell r="F649" t="str">
            <v>IL</v>
          </cell>
          <cell r="G649">
            <v>38950</v>
          </cell>
          <cell r="H649">
            <v>0.40803594351732991</v>
          </cell>
          <cell r="I649">
            <v>1</v>
          </cell>
          <cell r="J649">
            <v>72.210599526137941</v>
          </cell>
          <cell r="K649" t="str">
            <v>TONS</v>
          </cell>
        </row>
        <row r="650">
          <cell r="A650" t="str">
            <v>17107</v>
          </cell>
          <cell r="B650" t="str">
            <v>17</v>
          </cell>
          <cell r="C650" t="str">
            <v>107</v>
          </cell>
          <cell r="D650" t="str">
            <v>Logan</v>
          </cell>
          <cell r="E650" t="str">
            <v>County</v>
          </cell>
          <cell r="F650" t="str">
            <v>IL</v>
          </cell>
          <cell r="G650">
            <v>30305</v>
          </cell>
          <cell r="H650">
            <v>0.39864708793928394</v>
          </cell>
          <cell r="I650">
            <v>1</v>
          </cell>
          <cell r="J650">
            <v>54.890596669934723</v>
          </cell>
          <cell r="K650" t="str">
            <v>TONS</v>
          </cell>
        </row>
        <row r="651">
          <cell r="A651" t="str">
            <v>17109</v>
          </cell>
          <cell r="B651" t="str">
            <v>17</v>
          </cell>
          <cell r="C651" t="str">
            <v>109</v>
          </cell>
          <cell r="D651" t="str">
            <v>McDonough</v>
          </cell>
          <cell r="E651" t="str">
            <v>County</v>
          </cell>
          <cell r="F651" t="str">
            <v>IL</v>
          </cell>
          <cell r="G651">
            <v>32612</v>
          </cell>
          <cell r="H651">
            <v>0.29504476879676195</v>
          </cell>
          <cell r="I651">
            <v>1</v>
          </cell>
          <cell r="J651">
            <v>43.718013505348218</v>
          </cell>
          <cell r="K651" t="str">
            <v>TONS</v>
          </cell>
        </row>
        <row r="652">
          <cell r="A652" t="str">
            <v>17111</v>
          </cell>
          <cell r="B652" t="str">
            <v>17</v>
          </cell>
          <cell r="C652" t="str">
            <v>111</v>
          </cell>
          <cell r="D652" t="str">
            <v>McHenry</v>
          </cell>
          <cell r="E652" t="str">
            <v>County</v>
          </cell>
          <cell r="F652" t="str">
            <v>IL</v>
          </cell>
          <cell r="G652">
            <v>308760</v>
          </cell>
          <cell r="H652">
            <v>9.8785464438398751E-2</v>
          </cell>
          <cell r="I652">
            <v>0.5</v>
          </cell>
          <cell r="J652">
            <v>0</v>
          </cell>
          <cell r="K652" t="str">
            <v>TONS</v>
          </cell>
        </row>
        <row r="653">
          <cell r="A653" t="str">
            <v>17113</v>
          </cell>
          <cell r="B653" t="str">
            <v>17</v>
          </cell>
          <cell r="C653" t="str">
            <v>113</v>
          </cell>
          <cell r="D653" t="str">
            <v>McLean</v>
          </cell>
          <cell r="E653" t="str">
            <v>County</v>
          </cell>
          <cell r="F653" t="str">
            <v>IL</v>
          </cell>
          <cell r="G653">
            <v>169572</v>
          </cell>
          <cell r="H653">
            <v>0.16496827306394923</v>
          </cell>
          <cell r="I653">
            <v>0.5</v>
          </cell>
          <cell r="J653">
            <v>0</v>
          </cell>
          <cell r="K653" t="str">
            <v>TONS</v>
          </cell>
        </row>
        <row r="654">
          <cell r="A654" t="str">
            <v>17115</v>
          </cell>
          <cell r="B654" t="str">
            <v>17</v>
          </cell>
          <cell r="C654" t="str">
            <v>115</v>
          </cell>
          <cell r="D654" t="str">
            <v>Macon</v>
          </cell>
          <cell r="E654" t="str">
            <v>County</v>
          </cell>
          <cell r="F654" t="str">
            <v>IL</v>
          </cell>
          <cell r="G654">
            <v>110768</v>
          </cell>
          <cell r="H654">
            <v>0.15261627906976744</v>
          </cell>
          <cell r="I654">
            <v>0.5</v>
          </cell>
          <cell r="J654">
            <v>0</v>
          </cell>
          <cell r="K654" t="str">
            <v>TONS</v>
          </cell>
        </row>
        <row r="655">
          <cell r="A655" t="str">
            <v>17117</v>
          </cell>
          <cell r="B655" t="str">
            <v>17</v>
          </cell>
          <cell r="C655" t="str">
            <v>117</v>
          </cell>
          <cell r="D655" t="str">
            <v>Macoupin</v>
          </cell>
          <cell r="E655" t="str">
            <v>County</v>
          </cell>
          <cell r="F655" t="str">
            <v>IL</v>
          </cell>
          <cell r="G655">
            <v>47765</v>
          </cell>
          <cell r="H655">
            <v>0.58513555951010154</v>
          </cell>
          <cell r="I655">
            <v>1</v>
          </cell>
          <cell r="J655">
            <v>126.98760750997478</v>
          </cell>
          <cell r="K655" t="str">
            <v>TONS</v>
          </cell>
        </row>
        <row r="656">
          <cell r="A656" t="str">
            <v>17119</v>
          </cell>
          <cell r="B656" t="str">
            <v>17</v>
          </cell>
          <cell r="C656" t="str">
            <v>119</v>
          </cell>
          <cell r="D656" t="str">
            <v>Madison</v>
          </cell>
          <cell r="E656" t="str">
            <v>County</v>
          </cell>
          <cell r="F656" t="str">
            <v>IL</v>
          </cell>
          <cell r="G656">
            <v>269282</v>
          </cell>
          <cell r="H656">
            <v>0.13340661462704526</v>
          </cell>
          <cell r="I656">
            <v>0.5</v>
          </cell>
          <cell r="J656">
            <v>0</v>
          </cell>
          <cell r="K656" t="str">
            <v>TONS</v>
          </cell>
        </row>
        <row r="657">
          <cell r="A657" t="str">
            <v>17121</v>
          </cell>
          <cell r="B657" t="str">
            <v>17</v>
          </cell>
          <cell r="C657" t="str">
            <v>121</v>
          </cell>
          <cell r="D657" t="str">
            <v>Marion</v>
          </cell>
          <cell r="E657" t="str">
            <v>County</v>
          </cell>
          <cell r="F657" t="str">
            <v>IL</v>
          </cell>
          <cell r="G657">
            <v>39437</v>
          </cell>
          <cell r="H657">
            <v>0.45056672667799275</v>
          </cell>
          <cell r="I657">
            <v>0.5</v>
          </cell>
          <cell r="J657">
            <v>40.367147265461057</v>
          </cell>
          <cell r="K657" t="str">
            <v>TONS</v>
          </cell>
        </row>
        <row r="658">
          <cell r="A658" t="str">
            <v>17123</v>
          </cell>
          <cell r="B658" t="str">
            <v>17</v>
          </cell>
          <cell r="C658" t="str">
            <v>123</v>
          </cell>
          <cell r="D658" t="str">
            <v>Marshall</v>
          </cell>
          <cell r="E658" t="str">
            <v>County</v>
          </cell>
          <cell r="F658" t="str">
            <v>IL</v>
          </cell>
          <cell r="G658">
            <v>12640</v>
          </cell>
          <cell r="H658">
            <v>1</v>
          </cell>
          <cell r="I658">
            <v>0.5</v>
          </cell>
          <cell r="J658">
            <v>28.715219845541544</v>
          </cell>
          <cell r="K658" t="str">
            <v>TONS</v>
          </cell>
        </row>
        <row r="659">
          <cell r="A659" t="str">
            <v>17125</v>
          </cell>
          <cell r="B659" t="str">
            <v>17</v>
          </cell>
          <cell r="C659" t="str">
            <v>125</v>
          </cell>
          <cell r="D659" t="str">
            <v>Mason</v>
          </cell>
          <cell r="E659" t="str">
            <v>County</v>
          </cell>
          <cell r="F659" t="str">
            <v>IL</v>
          </cell>
          <cell r="G659">
            <v>14666</v>
          </cell>
          <cell r="H659">
            <v>0.7748534024273831</v>
          </cell>
          <cell r="I659">
            <v>0.5</v>
          </cell>
          <cell r="J659">
            <v>25.816436576323902</v>
          </cell>
          <cell r="K659" t="str">
            <v>TONS</v>
          </cell>
        </row>
        <row r="660">
          <cell r="A660" t="str">
            <v>17127</v>
          </cell>
          <cell r="B660" t="str">
            <v>17</v>
          </cell>
          <cell r="C660" t="str">
            <v>127</v>
          </cell>
          <cell r="D660" t="str">
            <v>Massac</v>
          </cell>
          <cell r="E660" t="str">
            <v>County</v>
          </cell>
          <cell r="F660" t="str">
            <v>IL</v>
          </cell>
          <cell r="G660">
            <v>15429</v>
          </cell>
          <cell r="H660">
            <v>0.50508782163458421</v>
          </cell>
          <cell r="I660">
            <v>1</v>
          </cell>
          <cell r="J660">
            <v>35.407865230428058</v>
          </cell>
          <cell r="K660" t="str">
            <v>TONS</v>
          </cell>
        </row>
        <row r="661">
          <cell r="A661" t="str">
            <v>17129</v>
          </cell>
          <cell r="B661" t="str">
            <v>17</v>
          </cell>
          <cell r="C661" t="str">
            <v>129</v>
          </cell>
          <cell r="D661" t="str">
            <v>Menard</v>
          </cell>
          <cell r="E661" t="str">
            <v>County</v>
          </cell>
          <cell r="F661" t="str">
            <v>IL</v>
          </cell>
          <cell r="G661">
            <v>12705</v>
          </cell>
          <cell r="H661">
            <v>0.75694608421881149</v>
          </cell>
          <cell r="I661">
            <v>1</v>
          </cell>
          <cell r="J661">
            <v>43.695295768128645</v>
          </cell>
          <cell r="K661" t="str">
            <v>TONS</v>
          </cell>
        </row>
        <row r="662">
          <cell r="A662" t="str">
            <v>17131</v>
          </cell>
          <cell r="B662" t="str">
            <v>17</v>
          </cell>
          <cell r="C662" t="str">
            <v>131</v>
          </cell>
          <cell r="D662" t="str">
            <v>Mercer</v>
          </cell>
          <cell r="E662" t="str">
            <v>County</v>
          </cell>
          <cell r="F662" t="str">
            <v>IL</v>
          </cell>
          <cell r="G662">
            <v>16434</v>
          </cell>
          <cell r="H662">
            <v>0.77759522940245829</v>
          </cell>
          <cell r="I662">
            <v>0.5</v>
          </cell>
          <cell r="J662">
            <v>29.030996392893623</v>
          </cell>
          <cell r="K662" t="str">
            <v>TONS</v>
          </cell>
        </row>
        <row r="663">
          <cell r="A663" t="str">
            <v>17133</v>
          </cell>
          <cell r="B663" t="str">
            <v>17</v>
          </cell>
          <cell r="C663" t="str">
            <v>133</v>
          </cell>
          <cell r="D663" t="str">
            <v>Monroe</v>
          </cell>
          <cell r="E663" t="str">
            <v>County</v>
          </cell>
          <cell r="F663" t="str">
            <v>IL</v>
          </cell>
          <cell r="G663">
            <v>32957</v>
          </cell>
          <cell r="H663">
            <v>0.41359953879297268</v>
          </cell>
          <cell r="I663">
            <v>1</v>
          </cell>
          <cell r="J663">
            <v>61.933095208002655</v>
          </cell>
          <cell r="K663" t="str">
            <v>TONS</v>
          </cell>
        </row>
        <row r="664">
          <cell r="A664" t="str">
            <v>17135</v>
          </cell>
          <cell r="B664" t="str">
            <v>17</v>
          </cell>
          <cell r="C664" t="str">
            <v>135</v>
          </cell>
          <cell r="D664" t="str">
            <v>Montgomery</v>
          </cell>
          <cell r="E664" t="str">
            <v>County</v>
          </cell>
          <cell r="F664" t="str">
            <v>IL</v>
          </cell>
          <cell r="G664">
            <v>30104</v>
          </cell>
          <cell r="H664">
            <v>0.41622375764018071</v>
          </cell>
          <cell r="I664">
            <v>1</v>
          </cell>
          <cell r="J664">
            <v>56.930649472252476</v>
          </cell>
          <cell r="K664" t="str">
            <v>TONS</v>
          </cell>
        </row>
        <row r="665">
          <cell r="A665" t="str">
            <v>17137</v>
          </cell>
          <cell r="B665" t="str">
            <v>17</v>
          </cell>
          <cell r="C665" t="str">
            <v>137</v>
          </cell>
          <cell r="D665" t="str">
            <v>Morgan</v>
          </cell>
          <cell r="E665" t="str">
            <v>County</v>
          </cell>
          <cell r="F665" t="str">
            <v>IL</v>
          </cell>
          <cell r="G665">
            <v>35547</v>
          </cell>
          <cell r="H665">
            <v>0.36228092384730076</v>
          </cell>
          <cell r="I665">
            <v>0.5</v>
          </cell>
          <cell r="J665">
            <v>29.255901991367406</v>
          </cell>
          <cell r="K665" t="str">
            <v>TONS</v>
          </cell>
        </row>
        <row r="666">
          <cell r="A666" t="str">
            <v>17139</v>
          </cell>
          <cell r="B666" t="str">
            <v>17</v>
          </cell>
          <cell r="C666" t="str">
            <v>139</v>
          </cell>
          <cell r="D666" t="str">
            <v>Moultrie</v>
          </cell>
          <cell r="E666" t="str">
            <v>County</v>
          </cell>
          <cell r="F666" t="str">
            <v>IL</v>
          </cell>
          <cell r="G666">
            <v>14846</v>
          </cell>
          <cell r="H666">
            <v>0.69237505051865822</v>
          </cell>
          <cell r="I666">
            <v>0.5</v>
          </cell>
          <cell r="J666">
            <v>23.351562088000122</v>
          </cell>
          <cell r="K666" t="str">
            <v>TONS</v>
          </cell>
        </row>
        <row r="667">
          <cell r="A667" t="str">
            <v>17141</v>
          </cell>
          <cell r="B667" t="str">
            <v>17</v>
          </cell>
          <cell r="C667" t="str">
            <v>141</v>
          </cell>
          <cell r="D667" t="str">
            <v>Ogle</v>
          </cell>
          <cell r="E667" t="str">
            <v>County</v>
          </cell>
          <cell r="F667" t="str">
            <v>IL</v>
          </cell>
          <cell r="G667">
            <v>53497</v>
          </cell>
          <cell r="H667">
            <v>0.47099837374058356</v>
          </cell>
          <cell r="I667">
            <v>0.5</v>
          </cell>
          <cell r="J667">
            <v>57.241882472160633</v>
          </cell>
          <cell r="K667" t="str">
            <v>TONS</v>
          </cell>
        </row>
        <row r="668">
          <cell r="A668" t="str">
            <v>17143</v>
          </cell>
          <cell r="B668" t="str">
            <v>17</v>
          </cell>
          <cell r="C668" t="str">
            <v>143</v>
          </cell>
          <cell r="D668" t="str">
            <v>Peoria</v>
          </cell>
          <cell r="E668" t="str">
            <v>County</v>
          </cell>
          <cell r="F668" t="str">
            <v>IL</v>
          </cell>
          <cell r="G668">
            <v>186494</v>
          </cell>
          <cell r="H668">
            <v>0.1464551138374425</v>
          </cell>
          <cell r="I668">
            <v>0.5</v>
          </cell>
          <cell r="J668">
            <v>0</v>
          </cell>
          <cell r="K668" t="str">
            <v>TONS</v>
          </cell>
        </row>
        <row r="669">
          <cell r="A669" t="str">
            <v>17145</v>
          </cell>
          <cell r="B669" t="str">
            <v>17</v>
          </cell>
          <cell r="C669" t="str">
            <v>145</v>
          </cell>
          <cell r="D669" t="str">
            <v>Perry</v>
          </cell>
          <cell r="E669" t="str">
            <v>County</v>
          </cell>
          <cell r="F669" t="str">
            <v>IL</v>
          </cell>
          <cell r="G669">
            <v>22350</v>
          </cell>
          <cell r="H669">
            <v>0.43642058165548098</v>
          </cell>
          <cell r="I669">
            <v>0.5</v>
          </cell>
          <cell r="J669">
            <v>22.15888088397249</v>
          </cell>
          <cell r="K669" t="str">
            <v>TONS</v>
          </cell>
        </row>
        <row r="670">
          <cell r="A670" t="str">
            <v>17147</v>
          </cell>
          <cell r="B670" t="str">
            <v>17</v>
          </cell>
          <cell r="C670" t="str">
            <v>147</v>
          </cell>
          <cell r="D670" t="str">
            <v>Piatt</v>
          </cell>
          <cell r="E670" t="str">
            <v>County</v>
          </cell>
          <cell r="F670" t="str">
            <v>IL</v>
          </cell>
          <cell r="G670">
            <v>16729</v>
          </cell>
          <cell r="H670">
            <v>0.67660948054277004</v>
          </cell>
          <cell r="I670">
            <v>0.5</v>
          </cell>
          <cell r="J670">
            <v>25.714206758835815</v>
          </cell>
          <cell r="K670" t="str">
            <v>TONS</v>
          </cell>
        </row>
        <row r="671">
          <cell r="A671" t="str">
            <v>17149</v>
          </cell>
          <cell r="B671" t="str">
            <v>17</v>
          </cell>
          <cell r="C671" t="str">
            <v>149</v>
          </cell>
          <cell r="D671" t="str">
            <v>Pike</v>
          </cell>
          <cell r="E671" t="str">
            <v>County</v>
          </cell>
          <cell r="F671" t="str">
            <v>IL</v>
          </cell>
          <cell r="G671">
            <v>16430</v>
          </cell>
          <cell r="H671">
            <v>0.72306755934266587</v>
          </cell>
          <cell r="I671">
            <v>1</v>
          </cell>
          <cell r="J671">
            <v>53.977343633707832</v>
          </cell>
          <cell r="K671" t="str">
            <v>TONS</v>
          </cell>
        </row>
        <row r="672">
          <cell r="A672" t="str">
            <v>17151</v>
          </cell>
          <cell r="B672" t="str">
            <v>17</v>
          </cell>
          <cell r="C672" t="str">
            <v>151</v>
          </cell>
          <cell r="D672" t="str">
            <v>Pope</v>
          </cell>
          <cell r="E672" t="str">
            <v>County</v>
          </cell>
          <cell r="F672" t="str">
            <v>IL</v>
          </cell>
          <cell r="G672">
            <v>4470</v>
          </cell>
          <cell r="H672">
            <v>1</v>
          </cell>
          <cell r="I672">
            <v>1</v>
          </cell>
          <cell r="J672">
            <v>20.30965707429916</v>
          </cell>
          <cell r="K672" t="str">
            <v>TONS</v>
          </cell>
        </row>
        <row r="673">
          <cell r="A673" t="str">
            <v>17153</v>
          </cell>
          <cell r="B673" t="str">
            <v>17</v>
          </cell>
          <cell r="C673" t="str">
            <v>153</v>
          </cell>
          <cell r="D673" t="str">
            <v>Pulaski</v>
          </cell>
          <cell r="E673" t="str">
            <v>County</v>
          </cell>
          <cell r="F673" t="str">
            <v>IL</v>
          </cell>
          <cell r="G673">
            <v>6161</v>
          </cell>
          <cell r="H673">
            <v>1</v>
          </cell>
          <cell r="I673">
            <v>1</v>
          </cell>
          <cell r="J673">
            <v>27.992795801959097</v>
          </cell>
          <cell r="K673" t="str">
            <v>TONS</v>
          </cell>
        </row>
        <row r="674">
          <cell r="A674" t="str">
            <v>17155</v>
          </cell>
          <cell r="B674" t="str">
            <v>17</v>
          </cell>
          <cell r="C674" t="str">
            <v>155</v>
          </cell>
          <cell r="D674" t="str">
            <v>Putnam</v>
          </cell>
          <cell r="E674" t="str">
            <v>County</v>
          </cell>
          <cell r="F674" t="str">
            <v>IL</v>
          </cell>
          <cell r="G674">
            <v>6006</v>
          </cell>
          <cell r="H674">
            <v>1</v>
          </cell>
          <cell r="I674">
            <v>0.5</v>
          </cell>
          <cell r="J674">
            <v>13.64427297407615</v>
          </cell>
          <cell r="K674" t="str">
            <v>TONS</v>
          </cell>
        </row>
        <row r="675">
          <cell r="A675" t="str">
            <v>17157</v>
          </cell>
          <cell r="B675" t="str">
            <v>17</v>
          </cell>
          <cell r="C675" t="str">
            <v>157</v>
          </cell>
          <cell r="D675" t="str">
            <v>Randolph</v>
          </cell>
          <cell r="E675" t="str">
            <v>County</v>
          </cell>
          <cell r="F675" t="str">
            <v>IL</v>
          </cell>
          <cell r="G675">
            <v>33476</v>
          </cell>
          <cell r="H675">
            <v>0.42642490142191419</v>
          </cell>
          <cell r="I675">
            <v>1</v>
          </cell>
          <cell r="J675">
            <v>64.859139761883796</v>
          </cell>
          <cell r="K675" t="str">
            <v>TONS</v>
          </cell>
        </row>
        <row r="676">
          <cell r="A676" t="str">
            <v>17159</v>
          </cell>
          <cell r="B676" t="str">
            <v>17</v>
          </cell>
          <cell r="C676" t="str">
            <v>159</v>
          </cell>
          <cell r="D676" t="str">
            <v>Richland</v>
          </cell>
          <cell r="E676" t="str">
            <v>County</v>
          </cell>
          <cell r="F676" t="str">
            <v>IL</v>
          </cell>
          <cell r="G676">
            <v>16233</v>
          </cell>
          <cell r="H676">
            <v>0.43467011642949549</v>
          </cell>
          <cell r="I676">
            <v>1</v>
          </cell>
          <cell r="J676">
            <v>32.059270764262841</v>
          </cell>
          <cell r="K676" t="str">
            <v>TONS</v>
          </cell>
        </row>
        <row r="677">
          <cell r="A677" t="str">
            <v>17161</v>
          </cell>
          <cell r="B677" t="str">
            <v>17</v>
          </cell>
          <cell r="C677" t="str">
            <v>161</v>
          </cell>
          <cell r="D677" t="str">
            <v>Rock Island</v>
          </cell>
          <cell r="E677" t="str">
            <v>County</v>
          </cell>
          <cell r="F677" t="str">
            <v>IL</v>
          </cell>
          <cell r="G677">
            <v>147546</v>
          </cell>
          <cell r="H677">
            <v>0.10919984276090168</v>
          </cell>
          <cell r="I677">
            <v>0.5</v>
          </cell>
          <cell r="J677">
            <v>0</v>
          </cell>
          <cell r="K677" t="str">
            <v>TONS</v>
          </cell>
        </row>
        <row r="678">
          <cell r="A678" t="str">
            <v>17163</v>
          </cell>
          <cell r="B678" t="str">
            <v>17</v>
          </cell>
          <cell r="C678" t="str">
            <v>163</v>
          </cell>
          <cell r="D678" t="str">
            <v>St. Clair</v>
          </cell>
          <cell r="E678" t="str">
            <v>County</v>
          </cell>
          <cell r="F678" t="str">
            <v>IL</v>
          </cell>
          <cell r="G678">
            <v>270056</v>
          </cell>
          <cell r="H678">
            <v>9.7546434813520155E-2</v>
          </cell>
          <cell r="I678">
            <v>0.5</v>
          </cell>
          <cell r="J678">
            <v>0</v>
          </cell>
          <cell r="K678" t="str">
            <v>TONS</v>
          </cell>
        </row>
        <row r="679">
          <cell r="A679" t="str">
            <v>17165</v>
          </cell>
          <cell r="B679" t="str">
            <v>17</v>
          </cell>
          <cell r="C679" t="str">
            <v>165</v>
          </cell>
          <cell r="D679" t="str">
            <v>Saline</v>
          </cell>
          <cell r="E679" t="str">
            <v>County</v>
          </cell>
          <cell r="F679" t="str">
            <v>IL</v>
          </cell>
          <cell r="G679">
            <v>24913</v>
          </cell>
          <cell r="H679">
            <v>0.43663950547906716</v>
          </cell>
          <cell r="I679">
            <v>0.5</v>
          </cell>
          <cell r="J679">
            <v>24.712354547452605</v>
          </cell>
          <cell r="K679" t="str">
            <v>TONS</v>
          </cell>
        </row>
        <row r="680">
          <cell r="A680" t="str">
            <v>17167</v>
          </cell>
          <cell r="B680" t="str">
            <v>17</v>
          </cell>
          <cell r="C680" t="str">
            <v>167</v>
          </cell>
          <cell r="D680" t="str">
            <v>Sangamon</v>
          </cell>
          <cell r="E680" t="str">
            <v>County</v>
          </cell>
          <cell r="F680" t="str">
            <v>IL</v>
          </cell>
          <cell r="G680">
            <v>197465</v>
          </cell>
          <cell r="H680">
            <v>0.14126554072873673</v>
          </cell>
          <cell r="I680">
            <v>1</v>
          </cell>
          <cell r="J680">
            <v>0</v>
          </cell>
          <cell r="K680" t="str">
            <v>TONS</v>
          </cell>
        </row>
        <row r="681">
          <cell r="A681" t="str">
            <v>17169</v>
          </cell>
          <cell r="B681" t="str">
            <v>17</v>
          </cell>
          <cell r="C681" t="str">
            <v>169</v>
          </cell>
          <cell r="D681" t="str">
            <v>Schuyler</v>
          </cell>
          <cell r="E681" t="str">
            <v>County</v>
          </cell>
          <cell r="F681" t="str">
            <v>IL</v>
          </cell>
          <cell r="G681">
            <v>7544</v>
          </cell>
          <cell r="H681">
            <v>0.57635206786850479</v>
          </cell>
          <cell r="I681">
            <v>1</v>
          </cell>
          <cell r="J681">
            <v>19.755344286141554</v>
          </cell>
          <cell r="K681" t="str">
            <v>TONS</v>
          </cell>
        </row>
        <row r="682">
          <cell r="A682" t="str">
            <v>17171</v>
          </cell>
          <cell r="B682" t="str">
            <v>17</v>
          </cell>
          <cell r="C682" t="str">
            <v>171</v>
          </cell>
          <cell r="D682" t="str">
            <v>Scott</v>
          </cell>
          <cell r="E682" t="str">
            <v>County</v>
          </cell>
          <cell r="F682" t="str">
            <v>IL</v>
          </cell>
          <cell r="G682">
            <v>5355</v>
          </cell>
          <cell r="H682">
            <v>1</v>
          </cell>
          <cell r="I682">
            <v>0.5</v>
          </cell>
          <cell r="J682">
            <v>12.165348281081881</v>
          </cell>
          <cell r="K682" t="str">
            <v>TONS</v>
          </cell>
        </row>
        <row r="683">
          <cell r="A683" t="str">
            <v>17173</v>
          </cell>
          <cell r="B683" t="str">
            <v>17</v>
          </cell>
          <cell r="C683" t="str">
            <v>173</v>
          </cell>
          <cell r="D683" t="str">
            <v>Shelby</v>
          </cell>
          <cell r="E683" t="str">
            <v>County</v>
          </cell>
          <cell r="F683" t="str">
            <v>IL</v>
          </cell>
          <cell r="G683">
            <v>22363</v>
          </cell>
          <cell r="H683">
            <v>0.77731073648437154</v>
          </cell>
          <cell r="I683">
            <v>0.5</v>
          </cell>
          <cell r="J683">
            <v>39.490242608785501</v>
          </cell>
          <cell r="K683" t="str">
            <v>TONS</v>
          </cell>
        </row>
        <row r="684">
          <cell r="A684" t="str">
            <v>17175</v>
          </cell>
          <cell r="B684" t="str">
            <v>17</v>
          </cell>
          <cell r="C684" t="str">
            <v>175</v>
          </cell>
          <cell r="D684" t="str">
            <v>Stark</v>
          </cell>
          <cell r="E684" t="str">
            <v>County</v>
          </cell>
          <cell r="F684" t="str">
            <v>IL</v>
          </cell>
          <cell r="G684">
            <v>5994</v>
          </cell>
          <cell r="H684">
            <v>1</v>
          </cell>
          <cell r="I684">
            <v>0.5</v>
          </cell>
          <cell r="J684">
            <v>13.61701168941266</v>
          </cell>
          <cell r="K684" t="str">
            <v>TONS</v>
          </cell>
        </row>
        <row r="685">
          <cell r="A685" t="str">
            <v>17177</v>
          </cell>
          <cell r="B685" t="str">
            <v>17</v>
          </cell>
          <cell r="C685" t="str">
            <v>177</v>
          </cell>
          <cell r="D685" t="str">
            <v>Stephenson</v>
          </cell>
          <cell r="E685" t="str">
            <v>County</v>
          </cell>
          <cell r="F685" t="str">
            <v>IL</v>
          </cell>
          <cell r="G685">
            <v>47711</v>
          </cell>
          <cell r="H685">
            <v>0.40093479491102679</v>
          </cell>
          <cell r="I685">
            <v>0.5</v>
          </cell>
          <cell r="J685">
            <v>43.456759527323122</v>
          </cell>
          <cell r="K685" t="str">
            <v>TONS</v>
          </cell>
        </row>
        <row r="686">
          <cell r="A686" t="str">
            <v>17179</v>
          </cell>
          <cell r="B686" t="str">
            <v>17</v>
          </cell>
          <cell r="C686" t="str">
            <v>179</v>
          </cell>
          <cell r="D686" t="str">
            <v>Tazewell</v>
          </cell>
          <cell r="E686" t="str">
            <v>County</v>
          </cell>
          <cell r="F686" t="str">
            <v>IL</v>
          </cell>
          <cell r="G686">
            <v>135394</v>
          </cell>
          <cell r="H686">
            <v>0.20418186921133877</v>
          </cell>
          <cell r="I686">
            <v>0.5</v>
          </cell>
          <cell r="J686">
            <v>62.803184543512344</v>
          </cell>
          <cell r="K686" t="str">
            <v>TONS</v>
          </cell>
        </row>
        <row r="687">
          <cell r="A687" t="str">
            <v>17181</v>
          </cell>
          <cell r="B687" t="str">
            <v>17</v>
          </cell>
          <cell r="C687" t="str">
            <v>181</v>
          </cell>
          <cell r="D687" t="str">
            <v>Union</v>
          </cell>
          <cell r="E687" t="str">
            <v>County</v>
          </cell>
          <cell r="F687" t="str">
            <v>IL</v>
          </cell>
          <cell r="G687">
            <v>17808</v>
          </cell>
          <cell r="H687">
            <v>0.65869272237196763</v>
          </cell>
          <cell r="I687">
            <v>1</v>
          </cell>
          <cell r="J687">
            <v>53.295811517120619</v>
          </cell>
          <cell r="K687" t="str">
            <v>TONS</v>
          </cell>
        </row>
        <row r="688">
          <cell r="A688" t="str">
            <v>17183</v>
          </cell>
          <cell r="B688" t="str">
            <v>17</v>
          </cell>
          <cell r="C688" t="str">
            <v>183</v>
          </cell>
          <cell r="D688" t="str">
            <v>Vermilion</v>
          </cell>
          <cell r="E688" t="str">
            <v>County</v>
          </cell>
          <cell r="F688" t="str">
            <v>IL</v>
          </cell>
          <cell r="G688">
            <v>81625</v>
          </cell>
          <cell r="H688">
            <v>0.31256355283307813</v>
          </cell>
          <cell r="I688">
            <v>0.5</v>
          </cell>
          <cell r="J688">
            <v>57.959762968299174</v>
          </cell>
          <cell r="K688" t="str">
            <v>TONS</v>
          </cell>
        </row>
        <row r="689">
          <cell r="A689" t="str">
            <v>17185</v>
          </cell>
          <cell r="B689" t="str">
            <v>17</v>
          </cell>
          <cell r="C689" t="str">
            <v>185</v>
          </cell>
          <cell r="D689" t="str">
            <v>Wabash</v>
          </cell>
          <cell r="E689" t="str">
            <v>County</v>
          </cell>
          <cell r="F689" t="str">
            <v>IL</v>
          </cell>
          <cell r="G689">
            <v>11947</v>
          </cell>
          <cell r="H689">
            <v>0.38896794174269689</v>
          </cell>
          <cell r="I689">
            <v>1</v>
          </cell>
          <cell r="J689">
            <v>21.113864971872083</v>
          </cell>
          <cell r="K689" t="str">
            <v>TONS</v>
          </cell>
        </row>
        <row r="690">
          <cell r="A690" t="str">
            <v>17187</v>
          </cell>
          <cell r="B690" t="str">
            <v>17</v>
          </cell>
          <cell r="C690" t="str">
            <v>187</v>
          </cell>
          <cell r="D690" t="str">
            <v>Warren</v>
          </cell>
          <cell r="E690" t="str">
            <v>County</v>
          </cell>
          <cell r="F690" t="str">
            <v>IL</v>
          </cell>
          <cell r="G690">
            <v>17707</v>
          </cell>
          <cell r="H690">
            <v>0.45479189021291017</v>
          </cell>
          <cell r="I690">
            <v>0.5</v>
          </cell>
          <cell r="J690">
            <v>18.294593782922949</v>
          </cell>
          <cell r="K690" t="str">
            <v>TONS</v>
          </cell>
        </row>
        <row r="691">
          <cell r="A691" t="str">
            <v>17189</v>
          </cell>
          <cell r="B691" t="str">
            <v>17</v>
          </cell>
          <cell r="C691" t="str">
            <v>189</v>
          </cell>
          <cell r="D691" t="str">
            <v>Washington</v>
          </cell>
          <cell r="E691" t="str">
            <v>County</v>
          </cell>
          <cell r="F691" t="str">
            <v>IL</v>
          </cell>
          <cell r="G691">
            <v>14716</v>
          </cell>
          <cell r="H691">
            <v>0.73647730361511277</v>
          </cell>
          <cell r="I691">
            <v>1</v>
          </cell>
          <cell r="J691">
            <v>49.242967197148623</v>
          </cell>
          <cell r="K691" t="str">
            <v>TONS</v>
          </cell>
        </row>
        <row r="692">
          <cell r="A692" t="str">
            <v>17191</v>
          </cell>
          <cell r="B692" t="str">
            <v>17</v>
          </cell>
          <cell r="C692" t="str">
            <v>191</v>
          </cell>
          <cell r="D692" t="str">
            <v>Wayne</v>
          </cell>
          <cell r="E692" t="str">
            <v>County</v>
          </cell>
          <cell r="F692" t="str">
            <v>IL</v>
          </cell>
          <cell r="G692">
            <v>16760</v>
          </cell>
          <cell r="H692">
            <v>0.69934367541766107</v>
          </cell>
          <cell r="I692">
            <v>0.5</v>
          </cell>
          <cell r="J692">
            <v>26.627459795062688</v>
          </cell>
          <cell r="K692" t="str">
            <v>TONS</v>
          </cell>
        </row>
        <row r="693">
          <cell r="A693" t="str">
            <v>17193</v>
          </cell>
          <cell r="B693" t="str">
            <v>17</v>
          </cell>
          <cell r="C693" t="str">
            <v>193</v>
          </cell>
          <cell r="D693" t="str">
            <v>White</v>
          </cell>
          <cell r="E693" t="str">
            <v>County</v>
          </cell>
          <cell r="F693" t="str">
            <v>IL</v>
          </cell>
          <cell r="G693">
            <v>14665</v>
          </cell>
          <cell r="H693">
            <v>0.6203204909648824</v>
          </cell>
          <cell r="I693">
            <v>1</v>
          </cell>
          <cell r="J693">
            <v>41.332651097292946</v>
          </cell>
          <cell r="K693" t="str">
            <v>TONS</v>
          </cell>
        </row>
        <row r="694">
          <cell r="A694" t="str">
            <v>17195</v>
          </cell>
          <cell r="B694" t="str">
            <v>17</v>
          </cell>
          <cell r="C694" t="str">
            <v>195</v>
          </cell>
          <cell r="D694" t="str">
            <v>Whiteside</v>
          </cell>
          <cell r="E694" t="str">
            <v>County</v>
          </cell>
          <cell r="F694" t="str">
            <v>IL</v>
          </cell>
          <cell r="G694">
            <v>58498</v>
          </cell>
          <cell r="H694">
            <v>0.37343157031009605</v>
          </cell>
          <cell r="I694">
            <v>0.5</v>
          </cell>
          <cell r="J694">
            <v>49.626896956159413</v>
          </cell>
          <cell r="K694" t="str">
            <v>TONS</v>
          </cell>
        </row>
        <row r="695">
          <cell r="A695" t="str">
            <v>17197</v>
          </cell>
          <cell r="B695" t="str">
            <v>17</v>
          </cell>
          <cell r="C695" t="str">
            <v>197</v>
          </cell>
          <cell r="D695" t="str">
            <v>Will</v>
          </cell>
          <cell r="E695" t="str">
            <v>County</v>
          </cell>
          <cell r="F695" t="str">
            <v>IL</v>
          </cell>
          <cell r="G695">
            <v>677560</v>
          </cell>
          <cell r="H695">
            <v>3.9293937068303912E-2</v>
          </cell>
          <cell r="I695">
            <v>0.5</v>
          </cell>
          <cell r="J695">
            <v>0</v>
          </cell>
          <cell r="K695" t="str">
            <v>TONS</v>
          </cell>
        </row>
        <row r="696">
          <cell r="A696" t="str">
            <v>17199</v>
          </cell>
          <cell r="B696" t="str">
            <v>17</v>
          </cell>
          <cell r="C696" t="str">
            <v>199</v>
          </cell>
          <cell r="D696" t="str">
            <v>Williamson</v>
          </cell>
          <cell r="E696" t="str">
            <v>County</v>
          </cell>
          <cell r="F696" t="str">
            <v>IL</v>
          </cell>
          <cell r="G696">
            <v>66357</v>
          </cell>
          <cell r="H696">
            <v>0.34798137347981373</v>
          </cell>
          <cell r="I696">
            <v>0.5</v>
          </cell>
          <cell r="J696">
            <v>52.457527013718341</v>
          </cell>
          <cell r="K696" t="str">
            <v>TONS</v>
          </cell>
        </row>
        <row r="697">
          <cell r="A697" t="str">
            <v>17201</v>
          </cell>
          <cell r="B697" t="str">
            <v>17</v>
          </cell>
          <cell r="C697" t="str">
            <v>201</v>
          </cell>
          <cell r="D697" t="str">
            <v>Winnebago</v>
          </cell>
          <cell r="E697" t="str">
            <v>County</v>
          </cell>
          <cell r="F697" t="str">
            <v>IL</v>
          </cell>
          <cell r="G697">
            <v>295266</v>
          </cell>
          <cell r="H697">
            <v>7.9142197205231898E-2</v>
          </cell>
          <cell r="I697">
            <v>0.5</v>
          </cell>
          <cell r="J697">
            <v>0</v>
          </cell>
          <cell r="K697" t="str">
            <v>TONS</v>
          </cell>
        </row>
        <row r="698">
          <cell r="A698" t="str">
            <v>17203</v>
          </cell>
          <cell r="B698" t="str">
            <v>17</v>
          </cell>
          <cell r="C698" t="str">
            <v>203</v>
          </cell>
          <cell r="D698" t="str">
            <v>Woodford</v>
          </cell>
          <cell r="E698" t="str">
            <v>County</v>
          </cell>
          <cell r="F698" t="str">
            <v>IL</v>
          </cell>
          <cell r="G698">
            <v>38664</v>
          </cell>
          <cell r="H698">
            <v>0.54885681771156636</v>
          </cell>
          <cell r="I698">
            <v>1</v>
          </cell>
          <cell r="J698">
            <v>96.418620307316019</v>
          </cell>
          <cell r="K698" t="str">
            <v>TONS</v>
          </cell>
        </row>
        <row r="699">
          <cell r="A699" t="str">
            <v>18001</v>
          </cell>
          <cell r="B699" t="str">
            <v>18</v>
          </cell>
          <cell r="C699" t="str">
            <v>001</v>
          </cell>
          <cell r="D699" t="str">
            <v>Adams</v>
          </cell>
          <cell r="E699" t="str">
            <v>County</v>
          </cell>
          <cell r="F699" t="str">
            <v>IN</v>
          </cell>
          <cell r="G699">
            <v>34387</v>
          </cell>
          <cell r="H699">
            <v>0.53674353680169828</v>
          </cell>
          <cell r="I699">
            <v>1</v>
          </cell>
          <cell r="J699">
            <v>83.860255172335499</v>
          </cell>
          <cell r="K699" t="str">
            <v>TONS</v>
          </cell>
        </row>
        <row r="700">
          <cell r="A700" t="str">
            <v>18003</v>
          </cell>
          <cell r="B700" t="str">
            <v>18</v>
          </cell>
          <cell r="C700" t="str">
            <v>003</v>
          </cell>
          <cell r="D700" t="str">
            <v>Allen</v>
          </cell>
          <cell r="E700" t="str">
            <v>County</v>
          </cell>
          <cell r="F700" t="str">
            <v>IN</v>
          </cell>
          <cell r="G700">
            <v>355329</v>
          </cell>
          <cell r="H700">
            <v>0.11879694592898413</v>
          </cell>
          <cell r="I700">
            <v>0.5</v>
          </cell>
          <cell r="J700">
            <v>0</v>
          </cell>
          <cell r="K700" t="str">
            <v>TONS</v>
          </cell>
        </row>
        <row r="701">
          <cell r="A701" t="str">
            <v>18005</v>
          </cell>
          <cell r="B701" t="str">
            <v>18</v>
          </cell>
          <cell r="C701" t="str">
            <v>005</v>
          </cell>
          <cell r="D701" t="str">
            <v>Bartholomew</v>
          </cell>
          <cell r="E701" t="str">
            <v>County</v>
          </cell>
          <cell r="F701" t="str">
            <v>IN</v>
          </cell>
          <cell r="G701">
            <v>76794</v>
          </cell>
          <cell r="H701">
            <v>0.33703153892231164</v>
          </cell>
          <cell r="I701">
            <v>0.5</v>
          </cell>
          <cell r="J701">
            <v>58.798047471701452</v>
          </cell>
          <cell r="K701" t="str">
            <v>TONS</v>
          </cell>
        </row>
        <row r="702">
          <cell r="A702" t="str">
            <v>18007</v>
          </cell>
          <cell r="B702" t="str">
            <v>18</v>
          </cell>
          <cell r="C702" t="str">
            <v>007</v>
          </cell>
          <cell r="D702" t="str">
            <v>Benton</v>
          </cell>
          <cell r="E702" t="str">
            <v>County</v>
          </cell>
          <cell r="F702" t="str">
            <v>IN</v>
          </cell>
          <cell r="G702">
            <v>8854</v>
          </cell>
          <cell r="H702">
            <v>1</v>
          </cell>
          <cell r="I702">
            <v>1</v>
          </cell>
          <cell r="J702">
            <v>40.228569068421656</v>
          </cell>
          <cell r="K702" t="str">
            <v>TONS</v>
          </cell>
        </row>
        <row r="703">
          <cell r="A703" t="str">
            <v>18009</v>
          </cell>
          <cell r="B703" t="str">
            <v>18</v>
          </cell>
          <cell r="C703" t="str">
            <v>009</v>
          </cell>
          <cell r="D703" t="str">
            <v>Blackford</v>
          </cell>
          <cell r="E703" t="str">
            <v>County</v>
          </cell>
          <cell r="F703" t="str">
            <v>IN</v>
          </cell>
          <cell r="G703">
            <v>12766</v>
          </cell>
          <cell r="H703">
            <v>0.50610997963340121</v>
          </cell>
          <cell r="I703">
            <v>1</v>
          </cell>
          <cell r="J703">
            <v>29.355860035133535</v>
          </cell>
          <cell r="K703" t="str">
            <v>TONS</v>
          </cell>
        </row>
        <row r="704">
          <cell r="A704" t="str">
            <v>18011</v>
          </cell>
          <cell r="B704" t="str">
            <v>18</v>
          </cell>
          <cell r="C704" t="str">
            <v>011</v>
          </cell>
          <cell r="D704" t="str">
            <v>Boone</v>
          </cell>
          <cell r="E704" t="str">
            <v>County</v>
          </cell>
          <cell r="F704" t="str">
            <v>IN</v>
          </cell>
          <cell r="G704">
            <v>56640</v>
          </cell>
          <cell r="H704">
            <v>0.34405014124293787</v>
          </cell>
          <cell r="I704">
            <v>0.5</v>
          </cell>
          <cell r="J704">
            <v>44.270054519783876</v>
          </cell>
          <cell r="K704" t="str">
            <v>TONS</v>
          </cell>
        </row>
        <row r="705">
          <cell r="A705" t="str">
            <v>18013</v>
          </cell>
          <cell r="B705" t="str">
            <v>18</v>
          </cell>
          <cell r="C705" t="str">
            <v>013</v>
          </cell>
          <cell r="D705" t="str">
            <v>Brown</v>
          </cell>
          <cell r="E705" t="str">
            <v>County</v>
          </cell>
          <cell r="F705" t="str">
            <v>IN</v>
          </cell>
          <cell r="G705">
            <v>15242</v>
          </cell>
          <cell r="H705">
            <v>1</v>
          </cell>
          <cell r="I705">
            <v>1</v>
          </cell>
          <cell r="J705">
            <v>69.252750140149416</v>
          </cell>
          <cell r="K705" t="str">
            <v>TONS</v>
          </cell>
        </row>
        <row r="706">
          <cell r="A706" t="str">
            <v>18015</v>
          </cell>
          <cell r="B706" t="str">
            <v>18</v>
          </cell>
          <cell r="C706" t="str">
            <v>015</v>
          </cell>
          <cell r="D706" t="str">
            <v>Carroll</v>
          </cell>
          <cell r="E706" t="str">
            <v>County</v>
          </cell>
          <cell r="F706" t="str">
            <v>IN</v>
          </cell>
          <cell r="G706">
            <v>20155</v>
          </cell>
          <cell r="H706">
            <v>0.81404118084842469</v>
          </cell>
          <cell r="I706">
            <v>1</v>
          </cell>
          <cell r="J706">
            <v>74.545982912310137</v>
          </cell>
          <cell r="K706" t="str">
            <v>TONS</v>
          </cell>
        </row>
        <row r="707">
          <cell r="A707" t="str">
            <v>18017</v>
          </cell>
          <cell r="B707" t="str">
            <v>18</v>
          </cell>
          <cell r="C707" t="str">
            <v>017</v>
          </cell>
          <cell r="D707" t="str">
            <v>Cass</v>
          </cell>
          <cell r="E707" t="str">
            <v>County</v>
          </cell>
          <cell r="F707" t="str">
            <v>IN</v>
          </cell>
          <cell r="G707">
            <v>38966</v>
          </cell>
          <cell r="H707">
            <v>0.44667145716778728</v>
          </cell>
          <cell r="I707">
            <v>0.5</v>
          </cell>
          <cell r="J707">
            <v>39.540221630668562</v>
          </cell>
          <cell r="K707" t="str">
            <v>TONS</v>
          </cell>
        </row>
        <row r="708">
          <cell r="A708" t="str">
            <v>18019</v>
          </cell>
          <cell r="B708" t="str">
            <v>18</v>
          </cell>
          <cell r="C708" t="str">
            <v>019</v>
          </cell>
          <cell r="D708" t="str">
            <v>Clark</v>
          </cell>
          <cell r="E708" t="str">
            <v>County</v>
          </cell>
          <cell r="F708" t="str">
            <v>IN</v>
          </cell>
          <cell r="G708">
            <v>110232</v>
          </cell>
          <cell r="H708">
            <v>0.20514913999564555</v>
          </cell>
          <cell r="I708">
            <v>1</v>
          </cell>
          <cell r="J708">
            <v>102.74778189668935</v>
          </cell>
          <cell r="K708" t="str">
            <v>TONS</v>
          </cell>
        </row>
        <row r="709">
          <cell r="A709" t="str">
            <v>18021</v>
          </cell>
          <cell r="B709" t="str">
            <v>18</v>
          </cell>
          <cell r="C709" t="str">
            <v>021</v>
          </cell>
          <cell r="D709" t="str">
            <v>Clay</v>
          </cell>
          <cell r="E709" t="str">
            <v>County</v>
          </cell>
          <cell r="F709" t="str">
            <v>IN</v>
          </cell>
          <cell r="G709">
            <v>26890</v>
          </cell>
          <cell r="H709">
            <v>0.6088880624767572</v>
          </cell>
          <cell r="I709">
            <v>1</v>
          </cell>
          <cell r="J709">
            <v>74.391502299217052</v>
          </cell>
          <cell r="K709" t="str">
            <v>TONS</v>
          </cell>
        </row>
        <row r="710">
          <cell r="A710" t="str">
            <v>18023</v>
          </cell>
          <cell r="B710" t="str">
            <v>18</v>
          </cell>
          <cell r="C710" t="str">
            <v>023</v>
          </cell>
          <cell r="D710" t="str">
            <v>Clinton</v>
          </cell>
          <cell r="E710" t="str">
            <v>County</v>
          </cell>
          <cell r="F710" t="str">
            <v>IN</v>
          </cell>
          <cell r="G710">
            <v>33224</v>
          </cell>
          <cell r="H710">
            <v>0.49783289188538404</v>
          </cell>
          <cell r="I710">
            <v>0</v>
          </cell>
          <cell r="J710">
            <v>0</v>
          </cell>
          <cell r="K710" t="str">
            <v>TONS</v>
          </cell>
        </row>
        <row r="711">
          <cell r="A711" t="str">
            <v>18025</v>
          </cell>
          <cell r="B711" t="str">
            <v>18</v>
          </cell>
          <cell r="C711" t="str">
            <v>025</v>
          </cell>
          <cell r="D711" t="str">
            <v>Crawford</v>
          </cell>
          <cell r="E711" t="str">
            <v>County</v>
          </cell>
          <cell r="F711" t="str">
            <v>IN</v>
          </cell>
          <cell r="G711">
            <v>10713</v>
          </cell>
          <cell r="H711">
            <v>1</v>
          </cell>
          <cell r="I711">
            <v>1</v>
          </cell>
          <cell r="J711">
            <v>48.675023766659272</v>
          </cell>
          <cell r="K711" t="str">
            <v>TONS</v>
          </cell>
        </row>
        <row r="712">
          <cell r="A712" t="str">
            <v>18027</v>
          </cell>
          <cell r="B712" t="str">
            <v>18</v>
          </cell>
          <cell r="C712" t="str">
            <v>027</v>
          </cell>
          <cell r="D712" t="str">
            <v>Daviess</v>
          </cell>
          <cell r="E712" t="str">
            <v>County</v>
          </cell>
          <cell r="F712" t="str">
            <v>IN</v>
          </cell>
          <cell r="G712">
            <v>31648</v>
          </cell>
          <cell r="H712">
            <v>0.60281850353892819</v>
          </cell>
          <cell r="I712">
            <v>0.5</v>
          </cell>
          <cell r="J712">
            <v>43.340899067503287</v>
          </cell>
          <cell r="K712" t="str">
            <v>TONS</v>
          </cell>
        </row>
        <row r="713">
          <cell r="A713" t="str">
            <v>18029</v>
          </cell>
          <cell r="B713" t="str">
            <v>18</v>
          </cell>
          <cell r="C713" t="str">
            <v>029</v>
          </cell>
          <cell r="D713" t="str">
            <v>Dearborn</v>
          </cell>
          <cell r="E713" t="str">
            <v>County</v>
          </cell>
          <cell r="F713" t="str">
            <v>IN</v>
          </cell>
          <cell r="G713">
            <v>50047</v>
          </cell>
          <cell r="H713">
            <v>0.53058125362159569</v>
          </cell>
          <cell r="I713">
            <v>1</v>
          </cell>
          <cell r="J713">
            <v>120.64935882571363</v>
          </cell>
          <cell r="K713" t="str">
            <v>TONS</v>
          </cell>
        </row>
        <row r="714">
          <cell r="A714" t="str">
            <v>18031</v>
          </cell>
          <cell r="B714" t="str">
            <v>18</v>
          </cell>
          <cell r="C714" t="str">
            <v>031</v>
          </cell>
          <cell r="D714" t="str">
            <v>Decatur</v>
          </cell>
          <cell r="E714" t="str">
            <v>County</v>
          </cell>
          <cell r="F714" t="str">
            <v>IN</v>
          </cell>
          <cell r="G714">
            <v>25740</v>
          </cell>
          <cell r="H714">
            <v>0.53795648795648798</v>
          </cell>
          <cell r="I714">
            <v>0.5</v>
          </cell>
          <cell r="J714">
            <v>31.457250727944128</v>
          </cell>
          <cell r="K714" t="str">
            <v>TONS</v>
          </cell>
        </row>
        <row r="715">
          <cell r="A715" t="str">
            <v>18033</v>
          </cell>
          <cell r="B715" t="str">
            <v>18</v>
          </cell>
          <cell r="C715" t="str">
            <v>033</v>
          </cell>
          <cell r="D715" t="str">
            <v>De Kalb</v>
          </cell>
          <cell r="E715" t="str">
            <v>County</v>
          </cell>
          <cell r="F715" t="str">
            <v>IN</v>
          </cell>
          <cell r="G715">
            <v>42223</v>
          </cell>
          <cell r="H715">
            <v>0.42299220803827298</v>
          </cell>
          <cell r="I715">
            <v>0.5</v>
          </cell>
          <cell r="J715">
            <v>40.573878674159175</v>
          </cell>
          <cell r="K715" t="str">
            <v>TONS</v>
          </cell>
        </row>
        <row r="716">
          <cell r="A716" t="str">
            <v>18035</v>
          </cell>
          <cell r="B716" t="str">
            <v>18</v>
          </cell>
          <cell r="C716" t="str">
            <v>035</v>
          </cell>
          <cell r="D716" t="str">
            <v>Delaware</v>
          </cell>
          <cell r="E716" t="str">
            <v>County</v>
          </cell>
          <cell r="F716" t="str">
            <v>IN</v>
          </cell>
          <cell r="G716">
            <v>117671</v>
          </cell>
          <cell r="H716">
            <v>0.22811907776767429</v>
          </cell>
          <cell r="I716">
            <v>0.5</v>
          </cell>
          <cell r="J716">
            <v>60.981222018502507</v>
          </cell>
          <cell r="K716" t="str">
            <v>TONS</v>
          </cell>
        </row>
        <row r="717">
          <cell r="A717" t="str">
            <v>18037</v>
          </cell>
          <cell r="B717" t="str">
            <v>18</v>
          </cell>
          <cell r="C717" t="str">
            <v>037</v>
          </cell>
          <cell r="D717" t="str">
            <v>Dubois</v>
          </cell>
          <cell r="E717" t="str">
            <v>County</v>
          </cell>
          <cell r="F717" t="str">
            <v>IN</v>
          </cell>
          <cell r="G717">
            <v>41889</v>
          </cell>
          <cell r="H717">
            <v>0.49246818973954976</v>
          </cell>
          <cell r="I717">
            <v>1</v>
          </cell>
          <cell r="J717">
            <v>93.728840220518435</v>
          </cell>
          <cell r="K717" t="str">
            <v>TONS</v>
          </cell>
        </row>
        <row r="718">
          <cell r="A718" t="str">
            <v>18039</v>
          </cell>
          <cell r="B718" t="str">
            <v>18</v>
          </cell>
          <cell r="C718" t="str">
            <v>039</v>
          </cell>
          <cell r="D718" t="str">
            <v>Elkhart</v>
          </cell>
          <cell r="E718" t="str">
            <v>County</v>
          </cell>
          <cell r="F718" t="str">
            <v>IN</v>
          </cell>
          <cell r="G718">
            <v>197559</v>
          </cell>
          <cell r="H718">
            <v>0.20587267601071071</v>
          </cell>
          <cell r="I718">
            <v>0.5</v>
          </cell>
          <cell r="J718">
            <v>92.397580819451406</v>
          </cell>
          <cell r="K718" t="str">
            <v>TONS</v>
          </cell>
        </row>
        <row r="719">
          <cell r="A719" t="str">
            <v>18041</v>
          </cell>
          <cell r="B719" t="str">
            <v>18</v>
          </cell>
          <cell r="C719" t="str">
            <v>041</v>
          </cell>
          <cell r="D719" t="str">
            <v>Fayette</v>
          </cell>
          <cell r="E719" t="str">
            <v>County</v>
          </cell>
          <cell r="F719" t="str">
            <v>IN</v>
          </cell>
          <cell r="G719">
            <v>24277</v>
          </cell>
          <cell r="H719">
            <v>0.36783787123614942</v>
          </cell>
          <cell r="I719">
            <v>1</v>
          </cell>
          <cell r="J719">
            <v>40.573878674159175</v>
          </cell>
          <cell r="K719" t="str">
            <v>TONS</v>
          </cell>
        </row>
        <row r="720">
          <cell r="A720" t="str">
            <v>18043</v>
          </cell>
          <cell r="B720" t="str">
            <v>18</v>
          </cell>
          <cell r="C720" t="str">
            <v>043</v>
          </cell>
          <cell r="D720" t="str">
            <v>Floyd</v>
          </cell>
          <cell r="E720" t="str">
            <v>County</v>
          </cell>
          <cell r="F720" t="str">
            <v>IN</v>
          </cell>
          <cell r="G720">
            <v>74578</v>
          </cell>
          <cell r="H720">
            <v>0.20327710584890987</v>
          </cell>
          <cell r="I720">
            <v>0.5</v>
          </cell>
          <cell r="J720">
            <v>34.44008962487419</v>
          </cell>
          <cell r="K720" t="str">
            <v>TONS</v>
          </cell>
        </row>
        <row r="721">
          <cell r="A721" t="str">
            <v>18045</v>
          </cell>
          <cell r="B721" t="str">
            <v>18</v>
          </cell>
          <cell r="C721" t="str">
            <v>045</v>
          </cell>
          <cell r="D721" t="str">
            <v>Fountain</v>
          </cell>
          <cell r="E721" t="str">
            <v>County</v>
          </cell>
          <cell r="F721" t="str">
            <v>IN</v>
          </cell>
          <cell r="G721">
            <v>17240</v>
          </cell>
          <cell r="H721">
            <v>0.65951276102088163</v>
          </cell>
          <cell r="I721">
            <v>1</v>
          </cell>
          <cell r="J721">
            <v>51.660134437311299</v>
          </cell>
          <cell r="K721" t="str">
            <v>TONS</v>
          </cell>
        </row>
        <row r="722">
          <cell r="A722" t="str">
            <v>18047</v>
          </cell>
          <cell r="B722" t="str">
            <v>18</v>
          </cell>
          <cell r="C722" t="str">
            <v>047</v>
          </cell>
          <cell r="D722" t="str">
            <v>Franklin</v>
          </cell>
          <cell r="E722" t="str">
            <v>County</v>
          </cell>
          <cell r="F722" t="str">
            <v>IN</v>
          </cell>
          <cell r="G722">
            <v>23087</v>
          </cell>
          <cell r="H722">
            <v>0.88859531337982411</v>
          </cell>
          <cell r="I722">
            <v>1</v>
          </cell>
          <cell r="J722">
            <v>93.210875811912146</v>
          </cell>
          <cell r="K722" t="str">
            <v>TONS</v>
          </cell>
        </row>
        <row r="723">
          <cell r="A723" t="str">
            <v>18049</v>
          </cell>
          <cell r="B723" t="str">
            <v>18</v>
          </cell>
          <cell r="C723" t="str">
            <v>049</v>
          </cell>
          <cell r="D723" t="str">
            <v>Fulton</v>
          </cell>
          <cell r="E723" t="str">
            <v>County</v>
          </cell>
          <cell r="F723" t="str">
            <v>IN</v>
          </cell>
          <cell r="G723">
            <v>20836</v>
          </cell>
          <cell r="H723">
            <v>0.64921290074870419</v>
          </cell>
          <cell r="I723">
            <v>0.5</v>
          </cell>
          <cell r="J723">
            <v>30.730283136917762</v>
          </cell>
          <cell r="K723" t="str">
            <v>TONS</v>
          </cell>
        </row>
        <row r="724">
          <cell r="A724" t="str">
            <v>18051</v>
          </cell>
          <cell r="B724" t="str">
            <v>18</v>
          </cell>
          <cell r="C724" t="str">
            <v>051</v>
          </cell>
          <cell r="D724" t="str">
            <v>Gibson</v>
          </cell>
          <cell r="E724" t="str">
            <v>County</v>
          </cell>
          <cell r="F724" t="str">
            <v>IN</v>
          </cell>
          <cell r="G724">
            <v>33503</v>
          </cell>
          <cell r="H724">
            <v>0.5361907888845775</v>
          </cell>
          <cell r="I724">
            <v>0.5</v>
          </cell>
          <cell r="J724">
            <v>40.81014314124274</v>
          </cell>
          <cell r="K724" t="str">
            <v>TONS</v>
          </cell>
        </row>
        <row r="725">
          <cell r="A725" t="str">
            <v>18053</v>
          </cell>
          <cell r="B725" t="str">
            <v>18</v>
          </cell>
          <cell r="C725" t="str">
            <v>053</v>
          </cell>
          <cell r="D725" t="str">
            <v>Grant</v>
          </cell>
          <cell r="E725" t="str">
            <v>County</v>
          </cell>
          <cell r="F725" t="str">
            <v>IN</v>
          </cell>
          <cell r="G725">
            <v>70061</v>
          </cell>
          <cell r="H725">
            <v>0.28913375487075549</v>
          </cell>
          <cell r="I725">
            <v>0.5</v>
          </cell>
          <cell r="J725">
            <v>46.019320285691073</v>
          </cell>
          <cell r="K725" t="str">
            <v>TONS</v>
          </cell>
        </row>
        <row r="726">
          <cell r="A726" t="str">
            <v>18055</v>
          </cell>
          <cell r="B726" t="str">
            <v>18</v>
          </cell>
          <cell r="C726" t="str">
            <v>055</v>
          </cell>
          <cell r="D726" t="str">
            <v>Greene</v>
          </cell>
          <cell r="E726" t="str">
            <v>County</v>
          </cell>
          <cell r="F726" t="str">
            <v>IN</v>
          </cell>
          <cell r="G726">
            <v>33165</v>
          </cell>
          <cell r="H726">
            <v>0.74843962008141107</v>
          </cell>
          <cell r="I726">
            <v>1</v>
          </cell>
          <cell r="J726">
            <v>112.7799346528532</v>
          </cell>
          <cell r="K726" t="str">
            <v>TONS</v>
          </cell>
        </row>
        <row r="727">
          <cell r="A727" t="str">
            <v>18057</v>
          </cell>
          <cell r="B727" t="str">
            <v>18</v>
          </cell>
          <cell r="C727" t="str">
            <v>057</v>
          </cell>
          <cell r="D727" t="str">
            <v>Hamilton</v>
          </cell>
          <cell r="E727" t="str">
            <v>County</v>
          </cell>
          <cell r="F727" t="str">
            <v>IN</v>
          </cell>
          <cell r="G727">
            <v>274569</v>
          </cell>
          <cell r="H727">
            <v>5.635377628210031E-2</v>
          </cell>
          <cell r="I727">
            <v>0.5</v>
          </cell>
          <cell r="J727">
            <v>0</v>
          </cell>
          <cell r="K727" t="str">
            <v>TONS</v>
          </cell>
        </row>
        <row r="728">
          <cell r="A728" t="str">
            <v>18059</v>
          </cell>
          <cell r="B728" t="str">
            <v>18</v>
          </cell>
          <cell r="C728" t="str">
            <v>059</v>
          </cell>
          <cell r="D728" t="str">
            <v>Hancock</v>
          </cell>
          <cell r="E728" t="str">
            <v>County</v>
          </cell>
          <cell r="F728" t="str">
            <v>IN</v>
          </cell>
          <cell r="G728">
            <v>70002</v>
          </cell>
          <cell r="H728">
            <v>0.30446272963629611</v>
          </cell>
          <cell r="I728">
            <v>0.5</v>
          </cell>
          <cell r="J728">
            <v>48.418313336078079</v>
          </cell>
          <cell r="K728" t="str">
            <v>TONS</v>
          </cell>
        </row>
        <row r="729">
          <cell r="A729" t="str">
            <v>18061</v>
          </cell>
          <cell r="B729" t="str">
            <v>18</v>
          </cell>
          <cell r="C729" t="str">
            <v>061</v>
          </cell>
          <cell r="D729" t="str">
            <v>Harrison</v>
          </cell>
          <cell r="E729" t="str">
            <v>County</v>
          </cell>
          <cell r="F729" t="str">
            <v>IN</v>
          </cell>
          <cell r="G729">
            <v>39364</v>
          </cell>
          <cell r="H729">
            <v>0.85847474850116856</v>
          </cell>
          <cell r="I729">
            <v>1</v>
          </cell>
          <cell r="J729">
            <v>153.5400987722129</v>
          </cell>
          <cell r="K729" t="str">
            <v>TONS</v>
          </cell>
        </row>
        <row r="730">
          <cell r="A730" t="str">
            <v>18063</v>
          </cell>
          <cell r="B730" t="str">
            <v>18</v>
          </cell>
          <cell r="C730" t="str">
            <v>063</v>
          </cell>
          <cell r="D730" t="str">
            <v>Hendricks</v>
          </cell>
          <cell r="E730" t="str">
            <v>County</v>
          </cell>
          <cell r="F730" t="str">
            <v>IN</v>
          </cell>
          <cell r="G730">
            <v>145448</v>
          </cell>
          <cell r="H730">
            <v>0.17846928111765029</v>
          </cell>
          <cell r="I730">
            <v>0.5</v>
          </cell>
          <cell r="J730">
            <v>0</v>
          </cell>
          <cell r="K730" t="str">
            <v>TONS</v>
          </cell>
        </row>
        <row r="731">
          <cell r="A731" t="str">
            <v>18065</v>
          </cell>
          <cell r="B731" t="str">
            <v>18</v>
          </cell>
          <cell r="C731" t="str">
            <v>065</v>
          </cell>
          <cell r="D731" t="str">
            <v>Henry</v>
          </cell>
          <cell r="E731" t="str">
            <v>County</v>
          </cell>
          <cell r="F731" t="str">
            <v>IN</v>
          </cell>
          <cell r="G731">
            <v>49462</v>
          </cell>
          <cell r="H731">
            <v>0.42855121103069022</v>
          </cell>
          <cell r="I731">
            <v>0.5</v>
          </cell>
          <cell r="J731">
            <v>48.154787584331025</v>
          </cell>
          <cell r="K731" t="str">
            <v>TONS</v>
          </cell>
        </row>
        <row r="732">
          <cell r="A732" t="str">
            <v>18067</v>
          </cell>
          <cell r="B732" t="str">
            <v>18</v>
          </cell>
          <cell r="C732" t="str">
            <v>067</v>
          </cell>
          <cell r="D732" t="str">
            <v>Howard</v>
          </cell>
          <cell r="E732" t="str">
            <v>County</v>
          </cell>
          <cell r="F732" t="str">
            <v>IN</v>
          </cell>
          <cell r="G732">
            <v>82752</v>
          </cell>
          <cell r="H732">
            <v>0.2153543116782676</v>
          </cell>
          <cell r="I732">
            <v>0.5</v>
          </cell>
          <cell r="J732">
            <v>40.485279499002836</v>
          </cell>
          <cell r="K732" t="str">
            <v>TONS</v>
          </cell>
        </row>
        <row r="733">
          <cell r="A733" t="str">
            <v>18069</v>
          </cell>
          <cell r="B733" t="str">
            <v>18</v>
          </cell>
          <cell r="C733" t="str">
            <v>069</v>
          </cell>
          <cell r="D733" t="str">
            <v>Huntington</v>
          </cell>
          <cell r="E733" t="str">
            <v>County</v>
          </cell>
          <cell r="F733" t="str">
            <v>IN</v>
          </cell>
          <cell r="G733">
            <v>37124</v>
          </cell>
          <cell r="H733">
            <v>0.50956254713931692</v>
          </cell>
          <cell r="I733">
            <v>0.5</v>
          </cell>
          <cell r="J733">
            <v>42.975143498268146</v>
          </cell>
          <cell r="K733" t="str">
            <v>TONS</v>
          </cell>
        </row>
        <row r="734">
          <cell r="A734" t="str">
            <v>18071</v>
          </cell>
          <cell r="B734" t="str">
            <v>18</v>
          </cell>
          <cell r="C734" t="str">
            <v>071</v>
          </cell>
          <cell r="D734" t="str">
            <v>Jackson</v>
          </cell>
          <cell r="E734" t="str">
            <v>County</v>
          </cell>
          <cell r="F734" t="str">
            <v>IN</v>
          </cell>
          <cell r="G734">
            <v>42376</v>
          </cell>
          <cell r="H734">
            <v>0.43732301302624127</v>
          </cell>
          <cell r="I734">
            <v>1</v>
          </cell>
          <cell r="J734">
            <v>84.201021230629109</v>
          </cell>
          <cell r="K734" t="str">
            <v>TONS</v>
          </cell>
        </row>
        <row r="735">
          <cell r="A735" t="str">
            <v>18073</v>
          </cell>
          <cell r="B735" t="str">
            <v>18</v>
          </cell>
          <cell r="C735" t="str">
            <v>073</v>
          </cell>
          <cell r="D735" t="str">
            <v>Jasper</v>
          </cell>
          <cell r="E735" t="str">
            <v>County</v>
          </cell>
          <cell r="F735" t="str">
            <v>IN</v>
          </cell>
          <cell r="G735">
            <v>33478</v>
          </cell>
          <cell r="H735">
            <v>0.68038711989963563</v>
          </cell>
          <cell r="I735">
            <v>0.5</v>
          </cell>
          <cell r="J735">
            <v>51.746461838745681</v>
          </cell>
          <cell r="K735" t="str">
            <v>TONS</v>
          </cell>
        </row>
        <row r="736">
          <cell r="A736" t="str">
            <v>18075</v>
          </cell>
          <cell r="B736" t="str">
            <v>18</v>
          </cell>
          <cell r="C736" t="str">
            <v>075</v>
          </cell>
          <cell r="D736" t="str">
            <v>Jay</v>
          </cell>
          <cell r="E736" t="str">
            <v>County</v>
          </cell>
          <cell r="F736" t="str">
            <v>IN</v>
          </cell>
          <cell r="G736">
            <v>21253</v>
          </cell>
          <cell r="H736">
            <v>0.55653319531360279</v>
          </cell>
          <cell r="I736">
            <v>0.5</v>
          </cell>
          <cell r="J736">
            <v>26.870539583312137</v>
          </cell>
          <cell r="K736" t="str">
            <v>TONS</v>
          </cell>
        </row>
        <row r="737">
          <cell r="A737" t="str">
            <v>18077</v>
          </cell>
          <cell r="B737" t="str">
            <v>18</v>
          </cell>
          <cell r="C737" t="str">
            <v>077</v>
          </cell>
          <cell r="D737" t="str">
            <v>Jefferson</v>
          </cell>
          <cell r="E737" t="str">
            <v>County</v>
          </cell>
          <cell r="F737" t="str">
            <v>IN</v>
          </cell>
          <cell r="G737">
            <v>32428</v>
          </cell>
          <cell r="H737">
            <v>0.45096829900086344</v>
          </cell>
          <cell r="I737">
            <v>1</v>
          </cell>
          <cell r="J737">
            <v>66.444837819810061</v>
          </cell>
          <cell r="K737" t="str">
            <v>TONS</v>
          </cell>
        </row>
        <row r="738">
          <cell r="A738" t="str">
            <v>18079</v>
          </cell>
          <cell r="B738" t="str">
            <v>18</v>
          </cell>
          <cell r="C738" t="str">
            <v>079</v>
          </cell>
          <cell r="D738" t="str">
            <v>Jennings</v>
          </cell>
          <cell r="E738" t="str">
            <v>County</v>
          </cell>
          <cell r="F738" t="str">
            <v>IN</v>
          </cell>
          <cell r="G738">
            <v>28525</v>
          </cell>
          <cell r="H738">
            <v>0.60196319018404909</v>
          </cell>
          <cell r="I738">
            <v>1</v>
          </cell>
          <cell r="J738">
            <v>78.017253159461049</v>
          </cell>
          <cell r="K738" t="str">
            <v>TONS</v>
          </cell>
        </row>
        <row r="739">
          <cell r="A739" t="str">
            <v>18081</v>
          </cell>
          <cell r="B739" t="str">
            <v>18</v>
          </cell>
          <cell r="C739" t="str">
            <v>081</v>
          </cell>
          <cell r="D739" t="str">
            <v>Johnson</v>
          </cell>
          <cell r="E739" t="str">
            <v>County</v>
          </cell>
          <cell r="F739" t="str">
            <v>IN</v>
          </cell>
          <cell r="G739">
            <v>139654</v>
          </cell>
          <cell r="H739">
            <v>0.13896487032236815</v>
          </cell>
          <cell r="I739">
            <v>0.5</v>
          </cell>
          <cell r="J739">
            <v>0</v>
          </cell>
          <cell r="K739" t="str">
            <v>TONS</v>
          </cell>
        </row>
        <row r="740">
          <cell r="A740" t="str">
            <v>18083</v>
          </cell>
          <cell r="B740" t="str">
            <v>18</v>
          </cell>
          <cell r="C740" t="str">
            <v>083</v>
          </cell>
          <cell r="D740" t="str">
            <v>Knox</v>
          </cell>
          <cell r="E740" t="str">
            <v>County</v>
          </cell>
          <cell r="F740" t="str">
            <v>IN</v>
          </cell>
          <cell r="G740">
            <v>38440</v>
          </cell>
          <cell r="H740">
            <v>0.36214880332986471</v>
          </cell>
          <cell r="I740">
            <v>1</v>
          </cell>
          <cell r="J740">
            <v>63.250723966737958</v>
          </cell>
          <cell r="K740" t="str">
            <v>TONS</v>
          </cell>
        </row>
        <row r="741">
          <cell r="A741" t="str">
            <v>18085</v>
          </cell>
          <cell r="B741" t="str">
            <v>18</v>
          </cell>
          <cell r="C741" t="str">
            <v>085</v>
          </cell>
          <cell r="D741" t="str">
            <v>Kosciusko</v>
          </cell>
          <cell r="E741" t="str">
            <v>County</v>
          </cell>
          <cell r="F741" t="str">
            <v>IN</v>
          </cell>
          <cell r="G741">
            <v>77358</v>
          </cell>
          <cell r="H741">
            <v>0.46597636960624628</v>
          </cell>
          <cell r="I741">
            <v>0.5</v>
          </cell>
          <cell r="J741">
            <v>81.890627355398436</v>
          </cell>
          <cell r="K741" t="str">
            <v>TONS</v>
          </cell>
        </row>
        <row r="742">
          <cell r="A742" t="str">
            <v>18087</v>
          </cell>
          <cell r="B742" t="str">
            <v>18</v>
          </cell>
          <cell r="C742" t="str">
            <v>087</v>
          </cell>
          <cell r="D742" t="str">
            <v>Lagrange</v>
          </cell>
          <cell r="E742" t="str">
            <v>County</v>
          </cell>
          <cell r="F742" t="str">
            <v>IN</v>
          </cell>
          <cell r="G742">
            <v>37128</v>
          </cell>
          <cell r="H742">
            <v>0.91615492350786465</v>
          </cell>
          <cell r="I742">
            <v>1</v>
          </cell>
          <cell r="J742">
            <v>154.54876630476195</v>
          </cell>
          <cell r="K742" t="str">
            <v>TONS</v>
          </cell>
        </row>
        <row r="743">
          <cell r="A743" t="str">
            <v>18089</v>
          </cell>
          <cell r="B743" t="str">
            <v>18</v>
          </cell>
          <cell r="C743" t="str">
            <v>089</v>
          </cell>
          <cell r="D743" t="str">
            <v>Lake</v>
          </cell>
          <cell r="E743" t="str">
            <v>County</v>
          </cell>
          <cell r="F743" t="str">
            <v>IN</v>
          </cell>
          <cell r="G743">
            <v>496005</v>
          </cell>
          <cell r="H743">
            <v>3.9681051602302397E-2</v>
          </cell>
          <cell r="I743">
            <v>0.5</v>
          </cell>
          <cell r="J743">
            <v>0</v>
          </cell>
          <cell r="K743" t="str">
            <v>TONS</v>
          </cell>
        </row>
        <row r="744">
          <cell r="A744" t="str">
            <v>18091</v>
          </cell>
          <cell r="B744" t="str">
            <v>18</v>
          </cell>
          <cell r="C744" t="str">
            <v>091</v>
          </cell>
          <cell r="D744" t="str">
            <v>La Porte</v>
          </cell>
          <cell r="E744" t="str">
            <v>County</v>
          </cell>
          <cell r="F744" t="str">
            <v>IN</v>
          </cell>
          <cell r="G744">
            <v>111467</v>
          </cell>
          <cell r="H744">
            <v>0.35627584845739096</v>
          </cell>
          <cell r="I744">
            <v>0.5</v>
          </cell>
          <cell r="J744">
            <v>90.218949820094267</v>
          </cell>
          <cell r="K744" t="str">
            <v>TONS</v>
          </cell>
        </row>
        <row r="745">
          <cell r="A745" t="str">
            <v>18093</v>
          </cell>
          <cell r="B745" t="str">
            <v>18</v>
          </cell>
          <cell r="C745" t="str">
            <v>093</v>
          </cell>
          <cell r="D745" t="str">
            <v>Lawrence</v>
          </cell>
          <cell r="E745" t="str">
            <v>County</v>
          </cell>
          <cell r="F745" t="str">
            <v>IN</v>
          </cell>
          <cell r="G745">
            <v>46134</v>
          </cell>
          <cell r="H745">
            <v>0.58447132266874757</v>
          </cell>
          <cell r="I745">
            <v>1</v>
          </cell>
          <cell r="J745">
            <v>122.51221327771873</v>
          </cell>
          <cell r="K745" t="str">
            <v>TONS</v>
          </cell>
        </row>
        <row r="746">
          <cell r="A746" t="str">
            <v>18095</v>
          </cell>
          <cell r="B746" t="str">
            <v>18</v>
          </cell>
          <cell r="C746" t="str">
            <v>095</v>
          </cell>
          <cell r="D746" t="str">
            <v>Madison</v>
          </cell>
          <cell r="E746" t="str">
            <v>County</v>
          </cell>
          <cell r="F746" t="str">
            <v>IN</v>
          </cell>
          <cell r="G746">
            <v>131636</v>
          </cell>
          <cell r="H746">
            <v>0.230886687532286</v>
          </cell>
          <cell r="I746">
            <v>0.5</v>
          </cell>
          <cell r="J746">
            <v>69.046018731451269</v>
          </cell>
          <cell r="K746" t="str">
            <v>TONS</v>
          </cell>
        </row>
        <row r="747">
          <cell r="A747" t="str">
            <v>18097</v>
          </cell>
          <cell r="B747" t="str">
            <v>18</v>
          </cell>
          <cell r="C747" t="str">
            <v>097</v>
          </cell>
          <cell r="D747" t="str">
            <v>Marion</v>
          </cell>
          <cell r="E747" t="str">
            <v>County</v>
          </cell>
          <cell r="F747" t="str">
            <v>IN</v>
          </cell>
          <cell r="G747">
            <v>903393</v>
          </cell>
          <cell r="H747">
            <v>6.0018175921221443E-3</v>
          </cell>
          <cell r="I747">
            <v>0.5</v>
          </cell>
          <cell r="J747">
            <v>0</v>
          </cell>
          <cell r="K747" t="str">
            <v>TONS</v>
          </cell>
        </row>
        <row r="748">
          <cell r="A748" t="str">
            <v>18099</v>
          </cell>
          <cell r="B748" t="str">
            <v>18</v>
          </cell>
          <cell r="C748" t="str">
            <v>099</v>
          </cell>
          <cell r="D748" t="str">
            <v>Marshall</v>
          </cell>
          <cell r="E748" t="str">
            <v>County</v>
          </cell>
          <cell r="F748" t="str">
            <v>IN</v>
          </cell>
          <cell r="G748">
            <v>47051</v>
          </cell>
          <cell r="H748">
            <v>0.63346156298484624</v>
          </cell>
          <cell r="I748">
            <v>0.5</v>
          </cell>
          <cell r="J748">
            <v>67.710215782940324</v>
          </cell>
          <cell r="K748" t="str">
            <v>TONS</v>
          </cell>
        </row>
        <row r="749">
          <cell r="A749" t="str">
            <v>18101</v>
          </cell>
          <cell r="B749" t="str">
            <v>18</v>
          </cell>
          <cell r="C749" t="str">
            <v>101</v>
          </cell>
          <cell r="D749" t="str">
            <v>Martin</v>
          </cell>
          <cell r="E749" t="str">
            <v>County</v>
          </cell>
          <cell r="F749" t="str">
            <v>IN</v>
          </cell>
          <cell r="G749">
            <v>10334</v>
          </cell>
          <cell r="H749">
            <v>0.72285658989742596</v>
          </cell>
          <cell r="I749">
            <v>1</v>
          </cell>
          <cell r="J749">
            <v>33.940299406043565</v>
          </cell>
          <cell r="K749" t="str">
            <v>TONS</v>
          </cell>
        </row>
        <row r="750">
          <cell r="A750" t="str">
            <v>18103</v>
          </cell>
          <cell r="B750" t="str">
            <v>18</v>
          </cell>
          <cell r="C750" t="str">
            <v>103</v>
          </cell>
          <cell r="D750" t="str">
            <v>Miami</v>
          </cell>
          <cell r="E750" t="str">
            <v>County</v>
          </cell>
          <cell r="F750" t="str">
            <v>IN</v>
          </cell>
          <cell r="G750">
            <v>36903</v>
          </cell>
          <cell r="H750">
            <v>0.46486735495759152</v>
          </cell>
          <cell r="I750">
            <v>0.5</v>
          </cell>
          <cell r="J750">
            <v>38.972278200179211</v>
          </cell>
          <cell r="K750" t="str">
            <v>TONS</v>
          </cell>
        </row>
        <row r="751">
          <cell r="A751" t="str">
            <v>18105</v>
          </cell>
          <cell r="B751" t="str">
            <v>18</v>
          </cell>
          <cell r="C751" t="str">
            <v>105</v>
          </cell>
          <cell r="D751" t="str">
            <v>Monroe</v>
          </cell>
          <cell r="E751" t="str">
            <v>County</v>
          </cell>
          <cell r="F751" t="str">
            <v>IN</v>
          </cell>
          <cell r="G751">
            <v>137974</v>
          </cell>
          <cell r="H751">
            <v>0.21248206183773755</v>
          </cell>
          <cell r="I751">
            <v>1</v>
          </cell>
          <cell r="J751">
            <v>133.20318041325024</v>
          </cell>
          <cell r="K751" t="str">
            <v>TONS</v>
          </cell>
        </row>
        <row r="752">
          <cell r="A752" t="str">
            <v>18107</v>
          </cell>
          <cell r="B752" t="str">
            <v>18</v>
          </cell>
          <cell r="C752" t="str">
            <v>107</v>
          </cell>
          <cell r="D752" t="str">
            <v>Montgomery</v>
          </cell>
          <cell r="E752" t="str">
            <v>County</v>
          </cell>
          <cell r="F752" t="str">
            <v>IN</v>
          </cell>
          <cell r="G752">
            <v>38124</v>
          </cell>
          <cell r="H752">
            <v>0.52754170601196093</v>
          </cell>
          <cell r="I752">
            <v>1</v>
          </cell>
          <cell r="J752">
            <v>91.379826192014491</v>
          </cell>
          <cell r="K752" t="str">
            <v>TONS</v>
          </cell>
        </row>
        <row r="753">
          <cell r="A753" t="str">
            <v>18109</v>
          </cell>
          <cell r="B753" t="str">
            <v>18</v>
          </cell>
          <cell r="C753" t="str">
            <v>109</v>
          </cell>
          <cell r="D753" t="str">
            <v>Morgan</v>
          </cell>
          <cell r="E753" t="str">
            <v>County</v>
          </cell>
          <cell r="F753" t="str">
            <v>IN</v>
          </cell>
          <cell r="G753">
            <v>68894</v>
          </cell>
          <cell r="H753">
            <v>0.49137805904723197</v>
          </cell>
          <cell r="I753">
            <v>1</v>
          </cell>
          <cell r="J753">
            <v>153.81271161884777</v>
          </cell>
          <cell r="K753" t="str">
            <v>TONS</v>
          </cell>
        </row>
        <row r="754">
          <cell r="A754" t="str">
            <v>18111</v>
          </cell>
          <cell r="B754" t="str">
            <v>18</v>
          </cell>
          <cell r="C754" t="str">
            <v>111</v>
          </cell>
          <cell r="D754" t="str">
            <v>Newton</v>
          </cell>
          <cell r="E754" t="str">
            <v>County</v>
          </cell>
          <cell r="F754" t="str">
            <v>IN</v>
          </cell>
          <cell r="G754">
            <v>14244</v>
          </cell>
          <cell r="H754">
            <v>1</v>
          </cell>
          <cell r="I754">
            <v>0.5</v>
          </cell>
          <cell r="J754">
            <v>32.359144895561215</v>
          </cell>
          <cell r="K754" t="str">
            <v>TONS</v>
          </cell>
        </row>
        <row r="755">
          <cell r="A755" t="str">
            <v>18113</v>
          </cell>
          <cell r="B755" t="str">
            <v>18</v>
          </cell>
          <cell r="C755" t="str">
            <v>113</v>
          </cell>
          <cell r="D755" t="str">
            <v>Noble</v>
          </cell>
          <cell r="E755" t="str">
            <v>County</v>
          </cell>
          <cell r="F755" t="str">
            <v>IN</v>
          </cell>
          <cell r="G755">
            <v>47536</v>
          </cell>
          <cell r="H755">
            <v>0.68049478290137999</v>
          </cell>
          <cell r="I755">
            <v>1</v>
          </cell>
          <cell r="J755">
            <v>146.97467271575599</v>
          </cell>
          <cell r="K755" t="str">
            <v>TONS</v>
          </cell>
        </row>
        <row r="756">
          <cell r="A756" t="str">
            <v>18115</v>
          </cell>
          <cell r="B756" t="str">
            <v>18</v>
          </cell>
          <cell r="C756" t="str">
            <v>115</v>
          </cell>
          <cell r="D756" t="str">
            <v>Ohio</v>
          </cell>
          <cell r="E756" t="str">
            <v>County</v>
          </cell>
          <cell r="F756" t="str">
            <v>IN</v>
          </cell>
          <cell r="G756">
            <v>6128</v>
          </cell>
          <cell r="H756">
            <v>1</v>
          </cell>
          <cell r="I756">
            <v>1</v>
          </cell>
          <cell r="J756">
            <v>27.842858736309903</v>
          </cell>
          <cell r="K756" t="str">
            <v>TONS</v>
          </cell>
        </row>
        <row r="757">
          <cell r="A757" t="str">
            <v>18117</v>
          </cell>
          <cell r="B757" t="str">
            <v>18</v>
          </cell>
          <cell r="C757" t="str">
            <v>117</v>
          </cell>
          <cell r="D757" t="str">
            <v>Orange</v>
          </cell>
          <cell r="E757" t="str">
            <v>County</v>
          </cell>
          <cell r="F757" t="str">
            <v>IN</v>
          </cell>
          <cell r="G757">
            <v>19840</v>
          </cell>
          <cell r="H757">
            <v>0.83457661290322582</v>
          </cell>
          <cell r="I757">
            <v>1</v>
          </cell>
          <cell r="J757">
            <v>75.232058576341302</v>
          </cell>
          <cell r="K757" t="str">
            <v>TONS</v>
          </cell>
        </row>
        <row r="758">
          <cell r="A758" t="str">
            <v>18119</v>
          </cell>
          <cell r="B758" t="str">
            <v>18</v>
          </cell>
          <cell r="C758" t="str">
            <v>119</v>
          </cell>
          <cell r="D758" t="str">
            <v>Owen</v>
          </cell>
          <cell r="E758" t="str">
            <v>County</v>
          </cell>
          <cell r="F758" t="str">
            <v>IN</v>
          </cell>
          <cell r="G758">
            <v>21575</v>
          </cell>
          <cell r="H758">
            <v>1</v>
          </cell>
          <cell r="I758">
            <v>1</v>
          </cell>
          <cell r="J758">
            <v>98.02703610246185</v>
          </cell>
          <cell r="K758" t="str">
            <v>TONS</v>
          </cell>
        </row>
        <row r="759">
          <cell r="A759" t="str">
            <v>18121</v>
          </cell>
          <cell r="B759" t="str">
            <v>18</v>
          </cell>
          <cell r="C759" t="str">
            <v>121</v>
          </cell>
          <cell r="D759" t="str">
            <v>Parke</v>
          </cell>
          <cell r="E759" t="str">
            <v>County</v>
          </cell>
          <cell r="F759" t="str">
            <v>IN</v>
          </cell>
          <cell r="G759">
            <v>17339</v>
          </cell>
          <cell r="H759">
            <v>0.74975488782513411</v>
          </cell>
          <cell r="I759">
            <v>1</v>
          </cell>
          <cell r="J759">
            <v>59.066116770892428</v>
          </cell>
          <cell r="K759" t="str">
            <v>TONS</v>
          </cell>
        </row>
        <row r="760">
          <cell r="A760" t="str">
            <v>18123</v>
          </cell>
          <cell r="B760" t="str">
            <v>18</v>
          </cell>
          <cell r="C760" t="str">
            <v>123</v>
          </cell>
          <cell r="D760" t="str">
            <v>Perry</v>
          </cell>
          <cell r="E760" t="str">
            <v>County</v>
          </cell>
          <cell r="F760" t="str">
            <v>IN</v>
          </cell>
          <cell r="G760">
            <v>19338</v>
          </cell>
          <cell r="H760">
            <v>0.55041886441203847</v>
          </cell>
          <cell r="I760">
            <v>1</v>
          </cell>
          <cell r="J760">
            <v>48.361518993029144</v>
          </cell>
          <cell r="K760" t="str">
            <v>TONS</v>
          </cell>
        </row>
        <row r="761">
          <cell r="A761" t="str">
            <v>18125</v>
          </cell>
          <cell r="B761" t="str">
            <v>18</v>
          </cell>
          <cell r="C761" t="str">
            <v>125</v>
          </cell>
          <cell r="D761" t="str">
            <v>Pike</v>
          </cell>
          <cell r="E761" t="str">
            <v>County</v>
          </cell>
          <cell r="F761" t="str">
            <v>IN</v>
          </cell>
          <cell r="G761">
            <v>12845</v>
          </cell>
          <cell r="H761">
            <v>1</v>
          </cell>
          <cell r="I761">
            <v>1</v>
          </cell>
          <cell r="J761">
            <v>58.361866917085628</v>
          </cell>
          <cell r="K761" t="str">
            <v>TONS</v>
          </cell>
        </row>
        <row r="762">
          <cell r="A762" t="str">
            <v>18127</v>
          </cell>
          <cell r="B762" t="str">
            <v>18</v>
          </cell>
          <cell r="C762" t="str">
            <v>127</v>
          </cell>
          <cell r="D762" t="str">
            <v>Porter</v>
          </cell>
          <cell r="E762" t="str">
            <v>County</v>
          </cell>
          <cell r="F762" t="str">
            <v>IN</v>
          </cell>
          <cell r="G762">
            <v>164343</v>
          </cell>
          <cell r="H762">
            <v>0.20752937453983436</v>
          </cell>
          <cell r="I762">
            <v>0.5</v>
          </cell>
          <cell r="J762">
            <v>77.481114561079096</v>
          </cell>
          <cell r="K762" t="str">
            <v>TONS</v>
          </cell>
        </row>
        <row r="763">
          <cell r="A763" t="str">
            <v>18129</v>
          </cell>
          <cell r="B763" t="str">
            <v>18</v>
          </cell>
          <cell r="C763" t="str">
            <v>129</v>
          </cell>
          <cell r="D763" t="str">
            <v>Posey</v>
          </cell>
          <cell r="E763" t="str">
            <v>County</v>
          </cell>
          <cell r="F763" t="str">
            <v>IN</v>
          </cell>
          <cell r="G763">
            <v>25910</v>
          </cell>
          <cell r="H763">
            <v>0.66761868004631419</v>
          </cell>
          <cell r="I763">
            <v>1</v>
          </cell>
          <cell r="J763">
            <v>78.594283684838246</v>
          </cell>
          <cell r="K763" t="str">
            <v>TONS</v>
          </cell>
        </row>
        <row r="764">
          <cell r="A764" t="str">
            <v>18131</v>
          </cell>
          <cell r="B764" t="str">
            <v>18</v>
          </cell>
          <cell r="C764" t="str">
            <v>131</v>
          </cell>
          <cell r="D764" t="str">
            <v>Pulaski</v>
          </cell>
          <cell r="E764" t="str">
            <v>County</v>
          </cell>
          <cell r="F764" t="str">
            <v>IN</v>
          </cell>
          <cell r="G764">
            <v>13402</v>
          </cell>
          <cell r="H764">
            <v>0.80943142814505298</v>
          </cell>
          <cell r="I764">
            <v>0.5</v>
          </cell>
          <cell r="J764">
            <v>24.644201335793884</v>
          </cell>
          <cell r="K764" t="str">
            <v>TONS</v>
          </cell>
        </row>
        <row r="765">
          <cell r="A765" t="str">
            <v>18133</v>
          </cell>
          <cell r="B765" t="str">
            <v>18</v>
          </cell>
          <cell r="C765" t="str">
            <v>133</v>
          </cell>
          <cell r="D765" t="str">
            <v>Putnam</v>
          </cell>
          <cell r="E765" t="str">
            <v>County</v>
          </cell>
          <cell r="F765" t="str">
            <v>IN</v>
          </cell>
          <cell r="G765">
            <v>37963</v>
          </cell>
          <cell r="H765">
            <v>0.64802570924321046</v>
          </cell>
          <cell r="I765">
            <v>1</v>
          </cell>
          <cell r="J765">
            <v>111.77581066774803</v>
          </cell>
          <cell r="K765" t="str">
            <v>TONS</v>
          </cell>
        </row>
        <row r="766">
          <cell r="A766" t="str">
            <v>18135</v>
          </cell>
          <cell r="B766" t="str">
            <v>18</v>
          </cell>
          <cell r="C766" t="str">
            <v>135</v>
          </cell>
          <cell r="D766" t="str">
            <v>Randolph</v>
          </cell>
          <cell r="E766" t="str">
            <v>County</v>
          </cell>
          <cell r="F766" t="str">
            <v>IN</v>
          </cell>
          <cell r="G766">
            <v>26171</v>
          </cell>
          <cell r="H766">
            <v>0.61866187765083491</v>
          </cell>
          <cell r="I766">
            <v>0.5</v>
          </cell>
          <cell r="J766">
            <v>36.782288332212275</v>
          </cell>
          <cell r="K766" t="str">
            <v>TONS</v>
          </cell>
        </row>
        <row r="767">
          <cell r="A767" t="str">
            <v>18137</v>
          </cell>
          <cell r="B767" t="str">
            <v>18</v>
          </cell>
          <cell r="C767" t="str">
            <v>137</v>
          </cell>
          <cell r="D767" t="str">
            <v>Ripley</v>
          </cell>
          <cell r="E767" t="str">
            <v>County</v>
          </cell>
          <cell r="F767" t="str">
            <v>IN</v>
          </cell>
          <cell r="G767">
            <v>28818</v>
          </cell>
          <cell r="H767">
            <v>0.83243111943923942</v>
          </cell>
          <cell r="I767">
            <v>1</v>
          </cell>
          <cell r="J767">
            <v>108.99515963207219</v>
          </cell>
          <cell r="K767" t="str">
            <v>TONS</v>
          </cell>
        </row>
        <row r="768">
          <cell r="A768" t="str">
            <v>18139</v>
          </cell>
          <cell r="B768" t="str">
            <v>18</v>
          </cell>
          <cell r="C768" t="str">
            <v>139</v>
          </cell>
          <cell r="D768" t="str">
            <v>Rush</v>
          </cell>
          <cell r="E768" t="str">
            <v>County</v>
          </cell>
          <cell r="F768" t="str">
            <v>IN</v>
          </cell>
          <cell r="G768">
            <v>17392</v>
          </cell>
          <cell r="H768">
            <v>0.6116030358785649</v>
          </cell>
          <cell r="I768">
            <v>0.5</v>
          </cell>
          <cell r="J768">
            <v>24.16485708046087</v>
          </cell>
          <cell r="K768" t="str">
            <v>TONS</v>
          </cell>
        </row>
        <row r="769">
          <cell r="A769" t="str">
            <v>18141</v>
          </cell>
          <cell r="B769" t="str">
            <v>18</v>
          </cell>
          <cell r="C769" t="str">
            <v>141</v>
          </cell>
          <cell r="D769" t="str">
            <v>St. Joseph</v>
          </cell>
          <cell r="E769" t="str">
            <v>County</v>
          </cell>
          <cell r="F769" t="str">
            <v>IN</v>
          </cell>
          <cell r="G769">
            <v>266931</v>
          </cell>
          <cell r="H769">
            <v>9.0015771866137698E-2</v>
          </cell>
          <cell r="I769">
            <v>0.5</v>
          </cell>
          <cell r="J769">
            <v>0</v>
          </cell>
          <cell r="K769" t="str">
            <v>TONS</v>
          </cell>
        </row>
        <row r="770">
          <cell r="A770" t="str">
            <v>18143</v>
          </cell>
          <cell r="B770" t="str">
            <v>18</v>
          </cell>
          <cell r="C770" t="str">
            <v>143</v>
          </cell>
          <cell r="D770" t="str">
            <v>Scott</v>
          </cell>
          <cell r="E770" t="str">
            <v>County</v>
          </cell>
          <cell r="F770" t="str">
            <v>IN</v>
          </cell>
          <cell r="G770">
            <v>24181</v>
          </cell>
          <cell r="H770">
            <v>0.52714941482982502</v>
          </cell>
          <cell r="I770">
            <v>1</v>
          </cell>
          <cell r="J770">
            <v>57.916599267581965</v>
          </cell>
          <cell r="K770" t="str">
            <v>TONS</v>
          </cell>
        </row>
        <row r="771">
          <cell r="A771" t="str">
            <v>18145</v>
          </cell>
          <cell r="B771" t="str">
            <v>18</v>
          </cell>
          <cell r="C771" t="str">
            <v>145</v>
          </cell>
          <cell r="D771" t="str">
            <v>Shelby</v>
          </cell>
          <cell r="E771" t="str">
            <v>County</v>
          </cell>
          <cell r="F771" t="str">
            <v>IN</v>
          </cell>
          <cell r="G771">
            <v>44436</v>
          </cell>
          <cell r="H771">
            <v>0.52047889098928801</v>
          </cell>
          <cell r="I771">
            <v>0.5</v>
          </cell>
          <cell r="J771">
            <v>52.541582641430772</v>
          </cell>
          <cell r="K771" t="str">
            <v>TONS</v>
          </cell>
        </row>
        <row r="772">
          <cell r="A772" t="str">
            <v>18147</v>
          </cell>
          <cell r="B772" t="str">
            <v>18</v>
          </cell>
          <cell r="C772" t="str">
            <v>147</v>
          </cell>
          <cell r="D772" t="str">
            <v>Spencer</v>
          </cell>
          <cell r="E772" t="str">
            <v>County</v>
          </cell>
          <cell r="F772" t="str">
            <v>IN</v>
          </cell>
          <cell r="G772">
            <v>20952</v>
          </cell>
          <cell r="H772">
            <v>1</v>
          </cell>
          <cell r="I772">
            <v>0.5</v>
          </cell>
          <cell r="J772">
            <v>47.598203022451465</v>
          </cell>
          <cell r="K772" t="str">
            <v>TONS</v>
          </cell>
        </row>
        <row r="773">
          <cell r="A773" t="str">
            <v>18149</v>
          </cell>
          <cell r="B773" t="str">
            <v>18</v>
          </cell>
          <cell r="C773" t="str">
            <v>149</v>
          </cell>
          <cell r="D773" t="str">
            <v>Starke</v>
          </cell>
          <cell r="E773" t="str">
            <v>County</v>
          </cell>
          <cell r="F773" t="str">
            <v>IN</v>
          </cell>
          <cell r="G773">
            <v>23363</v>
          </cell>
          <cell r="H773">
            <v>0.82382399520609506</v>
          </cell>
          <cell r="I773">
            <v>0.5</v>
          </cell>
          <cell r="J773">
            <v>43.724828826514099</v>
          </cell>
          <cell r="K773" t="str">
            <v>TONS</v>
          </cell>
        </row>
        <row r="774">
          <cell r="A774" t="str">
            <v>18151</v>
          </cell>
          <cell r="B774" t="str">
            <v>18</v>
          </cell>
          <cell r="C774" t="str">
            <v>151</v>
          </cell>
          <cell r="D774" t="str">
            <v>Steuben</v>
          </cell>
          <cell r="E774" t="str">
            <v>County</v>
          </cell>
          <cell r="F774" t="str">
            <v>IN</v>
          </cell>
          <cell r="G774">
            <v>34185</v>
          </cell>
          <cell r="H774">
            <v>0.67248793330408074</v>
          </cell>
          <cell r="I774">
            <v>0.5</v>
          </cell>
          <cell r="J774">
            <v>52.225806094078685</v>
          </cell>
          <cell r="K774" t="str">
            <v>TONS</v>
          </cell>
        </row>
        <row r="775">
          <cell r="A775" t="str">
            <v>18153</v>
          </cell>
          <cell r="B775" t="str">
            <v>18</v>
          </cell>
          <cell r="C775" t="str">
            <v>153</v>
          </cell>
          <cell r="D775" t="str">
            <v>Sullivan</v>
          </cell>
          <cell r="E775" t="str">
            <v>County</v>
          </cell>
          <cell r="F775" t="str">
            <v>IN</v>
          </cell>
          <cell r="G775">
            <v>21475</v>
          </cell>
          <cell r="H775">
            <v>0.78961583236321309</v>
          </cell>
          <cell r="I775">
            <v>1</v>
          </cell>
          <cell r="J775">
            <v>77.044934006463293</v>
          </cell>
          <cell r="K775" t="str">
            <v>TONS</v>
          </cell>
        </row>
        <row r="776">
          <cell r="A776" t="str">
            <v>18155</v>
          </cell>
          <cell r="B776" t="str">
            <v>18</v>
          </cell>
          <cell r="C776" t="str">
            <v>155</v>
          </cell>
          <cell r="D776" t="str">
            <v>Switzerland</v>
          </cell>
          <cell r="E776" t="str">
            <v>County</v>
          </cell>
          <cell r="F776" t="str">
            <v>IN</v>
          </cell>
          <cell r="G776">
            <v>10613</v>
          </cell>
          <cell r="H776">
            <v>1</v>
          </cell>
          <cell r="I776">
            <v>1</v>
          </cell>
          <cell r="J776">
            <v>48.220669022267785</v>
          </cell>
          <cell r="K776" t="str">
            <v>TONS</v>
          </cell>
        </row>
        <row r="777">
          <cell r="A777" t="str">
            <v>18157</v>
          </cell>
          <cell r="B777" t="str">
            <v>18</v>
          </cell>
          <cell r="C777" t="str">
            <v>157</v>
          </cell>
          <cell r="D777" t="str">
            <v>Tippecanoe</v>
          </cell>
          <cell r="E777" t="str">
            <v>County</v>
          </cell>
          <cell r="F777" t="str">
            <v>IN</v>
          </cell>
          <cell r="G777">
            <v>172780</v>
          </cell>
          <cell r="H777">
            <v>0.14501099664313</v>
          </cell>
          <cell r="I777">
            <v>0.5</v>
          </cell>
          <cell r="J777">
            <v>0</v>
          </cell>
          <cell r="K777" t="str">
            <v>TONS</v>
          </cell>
        </row>
        <row r="778">
          <cell r="A778" t="str">
            <v>18159</v>
          </cell>
          <cell r="B778" t="str">
            <v>18</v>
          </cell>
          <cell r="C778" t="str">
            <v>159</v>
          </cell>
          <cell r="D778" t="str">
            <v>Tipton</v>
          </cell>
          <cell r="E778" t="str">
            <v>County</v>
          </cell>
          <cell r="F778" t="str">
            <v>IN</v>
          </cell>
          <cell r="G778">
            <v>15936</v>
          </cell>
          <cell r="H778">
            <v>0.61602660642570284</v>
          </cell>
          <cell r="I778">
            <v>1</v>
          </cell>
          <cell r="J778">
            <v>44.604005256911606</v>
          </cell>
          <cell r="K778" t="str">
            <v>TONS</v>
          </cell>
        </row>
        <row r="779">
          <cell r="A779" t="str">
            <v>18161</v>
          </cell>
          <cell r="B779" t="str">
            <v>18</v>
          </cell>
          <cell r="C779" t="str">
            <v>161</v>
          </cell>
          <cell r="D779" t="str">
            <v>Union</v>
          </cell>
          <cell r="E779" t="str">
            <v>County</v>
          </cell>
          <cell r="F779" t="str">
            <v>IN</v>
          </cell>
          <cell r="G779">
            <v>7516</v>
          </cell>
          <cell r="H779">
            <v>1</v>
          </cell>
          <cell r="I779">
            <v>1</v>
          </cell>
          <cell r="J779">
            <v>34.149302588463648</v>
          </cell>
          <cell r="K779" t="str">
            <v>TONS</v>
          </cell>
        </row>
        <row r="780">
          <cell r="A780" t="str">
            <v>18163</v>
          </cell>
          <cell r="B780" t="str">
            <v>18</v>
          </cell>
          <cell r="C780" t="str">
            <v>163</v>
          </cell>
          <cell r="D780" t="str">
            <v>Vanderburgh</v>
          </cell>
          <cell r="E780" t="str">
            <v>County</v>
          </cell>
          <cell r="F780" t="str">
            <v>IN</v>
          </cell>
          <cell r="G780">
            <v>179703</v>
          </cell>
          <cell r="H780">
            <v>9.1673483469947636E-2</v>
          </cell>
          <cell r="I780">
            <v>0.5</v>
          </cell>
          <cell r="J780">
            <v>0</v>
          </cell>
          <cell r="K780" t="str">
            <v>TONS</v>
          </cell>
        </row>
        <row r="781">
          <cell r="A781" t="str">
            <v>18165</v>
          </cell>
          <cell r="B781" t="str">
            <v>18</v>
          </cell>
          <cell r="C781" t="str">
            <v>165</v>
          </cell>
          <cell r="D781" t="str">
            <v>Vermillion</v>
          </cell>
          <cell r="E781" t="str">
            <v>County</v>
          </cell>
          <cell r="F781" t="str">
            <v>IN</v>
          </cell>
          <cell r="G781">
            <v>16212</v>
          </cell>
          <cell r="H781">
            <v>0.60368862570935111</v>
          </cell>
          <cell r="I781">
            <v>1</v>
          </cell>
          <cell r="J781">
            <v>44.467698833594163</v>
          </cell>
          <cell r="K781" t="str">
            <v>TONS</v>
          </cell>
        </row>
        <row r="782">
          <cell r="A782" t="str">
            <v>18167</v>
          </cell>
          <cell r="B782" t="str">
            <v>18</v>
          </cell>
          <cell r="C782" t="str">
            <v>167</v>
          </cell>
          <cell r="D782" t="str">
            <v>Vigo</v>
          </cell>
          <cell r="E782" t="str">
            <v>County</v>
          </cell>
          <cell r="F782" t="str">
            <v>IN</v>
          </cell>
          <cell r="G782">
            <v>107848</v>
          </cell>
          <cell r="H782">
            <v>0.23758437801350049</v>
          </cell>
          <cell r="I782">
            <v>0.5</v>
          </cell>
          <cell r="J782">
            <v>58.209658077714479</v>
          </cell>
          <cell r="K782" t="str">
            <v>TONS</v>
          </cell>
        </row>
        <row r="783">
          <cell r="A783" t="str">
            <v>18169</v>
          </cell>
          <cell r="B783" t="str">
            <v>18</v>
          </cell>
          <cell r="C783" t="str">
            <v>169</v>
          </cell>
          <cell r="D783" t="str">
            <v>Wabash</v>
          </cell>
          <cell r="E783" t="str">
            <v>County</v>
          </cell>
          <cell r="F783" t="str">
            <v>IN</v>
          </cell>
          <cell r="G783">
            <v>32888</v>
          </cell>
          <cell r="H783">
            <v>0.49984796886402333</v>
          </cell>
          <cell r="I783">
            <v>0.5</v>
          </cell>
          <cell r="J783">
            <v>37.345688215257702</v>
          </cell>
          <cell r="K783" t="str">
            <v>TONS</v>
          </cell>
        </row>
        <row r="784">
          <cell r="A784" t="str">
            <v>18171</v>
          </cell>
          <cell r="B784" t="str">
            <v>18</v>
          </cell>
          <cell r="C784" t="str">
            <v>171</v>
          </cell>
          <cell r="D784" t="str">
            <v>Warren</v>
          </cell>
          <cell r="E784" t="str">
            <v>County</v>
          </cell>
          <cell r="F784" t="str">
            <v>IN</v>
          </cell>
          <cell r="G784">
            <v>8508</v>
          </cell>
          <cell r="H784">
            <v>0.77103902209685005</v>
          </cell>
          <cell r="I784">
            <v>0.5</v>
          </cell>
          <cell r="J784">
            <v>14.90283561604055</v>
          </cell>
          <cell r="K784" t="str">
            <v>TONS</v>
          </cell>
        </row>
        <row r="785">
          <cell r="A785" t="str">
            <v>18173</v>
          </cell>
          <cell r="B785" t="str">
            <v>18</v>
          </cell>
          <cell r="C785" t="str">
            <v>173</v>
          </cell>
          <cell r="D785" t="str">
            <v>Warrick</v>
          </cell>
          <cell r="E785" t="str">
            <v>County</v>
          </cell>
          <cell r="F785" t="str">
            <v>IN</v>
          </cell>
          <cell r="G785">
            <v>59689</v>
          </cell>
          <cell r="H785">
            <v>0.29306907470388177</v>
          </cell>
          <cell r="I785">
            <v>1</v>
          </cell>
          <cell r="J785">
            <v>79.480275436401627</v>
          </cell>
          <cell r="K785" t="str">
            <v>TONS</v>
          </cell>
        </row>
        <row r="786">
          <cell r="A786" t="str">
            <v>18175</v>
          </cell>
          <cell r="B786" t="str">
            <v>18</v>
          </cell>
          <cell r="C786" t="str">
            <v>175</v>
          </cell>
          <cell r="D786" t="str">
            <v>Washington</v>
          </cell>
          <cell r="E786" t="str">
            <v>County</v>
          </cell>
          <cell r="F786" t="str">
            <v>IN</v>
          </cell>
          <cell r="G786">
            <v>28262</v>
          </cell>
          <cell r="H786">
            <v>0.7684523388295238</v>
          </cell>
          <cell r="I786">
            <v>1</v>
          </cell>
          <cell r="J786">
            <v>98.676763386941658</v>
          </cell>
          <cell r="K786" t="str">
            <v>TONS</v>
          </cell>
        </row>
        <row r="787">
          <cell r="A787" t="str">
            <v>18177</v>
          </cell>
          <cell r="B787" t="str">
            <v>18</v>
          </cell>
          <cell r="C787" t="str">
            <v>177</v>
          </cell>
          <cell r="D787" t="str">
            <v>Wayne</v>
          </cell>
          <cell r="E787" t="str">
            <v>County</v>
          </cell>
          <cell r="F787" t="str">
            <v>IN</v>
          </cell>
          <cell r="G787">
            <v>68917</v>
          </cell>
          <cell r="H787">
            <v>0.33049900605075672</v>
          </cell>
          <cell r="I787">
            <v>0.5</v>
          </cell>
          <cell r="J787">
            <v>51.744190065023716</v>
          </cell>
          <cell r="K787" t="str">
            <v>TONS</v>
          </cell>
        </row>
        <row r="788">
          <cell r="A788" t="str">
            <v>18179</v>
          </cell>
          <cell r="B788" t="str">
            <v>18</v>
          </cell>
          <cell r="C788" t="str">
            <v>179</v>
          </cell>
          <cell r="D788" t="str">
            <v>Wells</v>
          </cell>
          <cell r="E788" t="str">
            <v>County</v>
          </cell>
          <cell r="F788" t="str">
            <v>IN</v>
          </cell>
          <cell r="G788">
            <v>27636</v>
          </cell>
          <cell r="H788">
            <v>0.50560862642929516</v>
          </cell>
          <cell r="I788">
            <v>0.5</v>
          </cell>
          <cell r="J788">
            <v>31.743494216910769</v>
          </cell>
          <cell r="K788" t="str">
            <v>TONS</v>
          </cell>
        </row>
        <row r="789">
          <cell r="A789" t="str">
            <v>18181</v>
          </cell>
          <cell r="B789" t="str">
            <v>18</v>
          </cell>
          <cell r="C789" t="str">
            <v>181</v>
          </cell>
          <cell r="D789" t="str">
            <v>White</v>
          </cell>
          <cell r="E789" t="str">
            <v>County</v>
          </cell>
          <cell r="F789" t="str">
            <v>IN</v>
          </cell>
          <cell r="G789">
            <v>24643</v>
          </cell>
          <cell r="H789">
            <v>0.67966562512681084</v>
          </cell>
          <cell r="I789">
            <v>0.5</v>
          </cell>
          <cell r="J789">
            <v>38.049938069064495</v>
          </cell>
          <cell r="K789" t="str">
            <v>TONS</v>
          </cell>
        </row>
        <row r="790">
          <cell r="A790" t="str">
            <v>18183</v>
          </cell>
          <cell r="B790" t="str">
            <v>18</v>
          </cell>
          <cell r="C790" t="str">
            <v>183</v>
          </cell>
          <cell r="D790" t="str">
            <v>Whitley</v>
          </cell>
          <cell r="E790" t="str">
            <v>County</v>
          </cell>
          <cell r="F790" t="str">
            <v>IN</v>
          </cell>
          <cell r="G790">
            <v>33292</v>
          </cell>
          <cell r="H790">
            <v>0.71164243662141058</v>
          </cell>
          <cell r="I790">
            <v>0.5</v>
          </cell>
          <cell r="J790">
            <v>53.822863020614726</v>
          </cell>
          <cell r="K790" t="str">
            <v>TONS</v>
          </cell>
        </row>
        <row r="791">
          <cell r="A791" t="str">
            <v>19001</v>
          </cell>
          <cell r="B791" t="str">
            <v>19</v>
          </cell>
          <cell r="C791" t="str">
            <v>001</v>
          </cell>
          <cell r="D791" t="str">
            <v>Adair</v>
          </cell>
          <cell r="E791" t="str">
            <v>County</v>
          </cell>
          <cell r="F791" t="str">
            <v>IA</v>
          </cell>
          <cell r="G791">
            <v>7682</v>
          </cell>
          <cell r="H791">
            <v>1</v>
          </cell>
          <cell r="I791">
            <v>0.5</v>
          </cell>
          <cell r="J791">
            <v>17.451765732076751</v>
          </cell>
          <cell r="K791" t="str">
            <v>TONS</v>
          </cell>
        </row>
        <row r="792">
          <cell r="A792" t="str">
            <v>19003</v>
          </cell>
          <cell r="B792" t="str">
            <v>19</v>
          </cell>
          <cell r="C792" t="str">
            <v>003</v>
          </cell>
          <cell r="D792" t="str">
            <v>Adams</v>
          </cell>
          <cell r="E792" t="str">
            <v>County</v>
          </cell>
          <cell r="F792" t="str">
            <v>IA</v>
          </cell>
          <cell r="G792">
            <v>4029</v>
          </cell>
          <cell r="H792">
            <v>1</v>
          </cell>
          <cell r="I792">
            <v>0</v>
          </cell>
          <cell r="J792">
            <v>0</v>
          </cell>
          <cell r="K792" t="str">
            <v>TONS</v>
          </cell>
        </row>
        <row r="793">
          <cell r="A793" t="str">
            <v>19005</v>
          </cell>
          <cell r="B793" t="str">
            <v>19</v>
          </cell>
          <cell r="C793" t="str">
            <v>005</v>
          </cell>
          <cell r="D793" t="str">
            <v>Allamakee</v>
          </cell>
          <cell r="E793" t="str">
            <v>County</v>
          </cell>
          <cell r="F793" t="str">
            <v>IA</v>
          </cell>
          <cell r="G793">
            <v>14330</v>
          </cell>
          <cell r="H793">
            <v>0.73963712491277045</v>
          </cell>
          <cell r="I793">
            <v>1</v>
          </cell>
          <cell r="J793">
            <v>48.157059358052976</v>
          </cell>
          <cell r="K793" t="str">
            <v>TONS</v>
          </cell>
        </row>
        <row r="794">
          <cell r="A794" t="str">
            <v>19007</v>
          </cell>
          <cell r="B794" t="str">
            <v>19</v>
          </cell>
          <cell r="C794" t="str">
            <v>007</v>
          </cell>
          <cell r="D794" t="str">
            <v>Appanoose</v>
          </cell>
          <cell r="E794" t="str">
            <v>County</v>
          </cell>
          <cell r="F794" t="str">
            <v>IA</v>
          </cell>
          <cell r="G794">
            <v>12887</v>
          </cell>
          <cell r="H794">
            <v>0.58252502521921312</v>
          </cell>
          <cell r="I794">
            <v>0.5</v>
          </cell>
          <cell r="J794">
            <v>17.054205330734206</v>
          </cell>
          <cell r="K794" t="str">
            <v>TONS</v>
          </cell>
        </row>
        <row r="795">
          <cell r="A795" t="str">
            <v>19009</v>
          </cell>
          <cell r="B795" t="str">
            <v>19</v>
          </cell>
          <cell r="C795" t="str">
            <v>009</v>
          </cell>
          <cell r="D795" t="str">
            <v>Audubon</v>
          </cell>
          <cell r="E795" t="str">
            <v>County</v>
          </cell>
          <cell r="F795" t="str">
            <v>IA</v>
          </cell>
          <cell r="G795">
            <v>6119</v>
          </cell>
          <cell r="H795">
            <v>1</v>
          </cell>
          <cell r="I795">
            <v>0.5</v>
          </cell>
          <cell r="J795">
            <v>13.900983404657335</v>
          </cell>
          <cell r="K795" t="str">
            <v>TONS</v>
          </cell>
        </row>
        <row r="796">
          <cell r="A796" t="str">
            <v>19011</v>
          </cell>
          <cell r="B796" t="str">
            <v>19</v>
          </cell>
          <cell r="C796" t="str">
            <v>011</v>
          </cell>
          <cell r="D796" t="str">
            <v>Benton</v>
          </cell>
          <cell r="E796" t="str">
            <v>County</v>
          </cell>
          <cell r="F796" t="str">
            <v>IA</v>
          </cell>
          <cell r="G796">
            <v>26076</v>
          </cell>
          <cell r="H796">
            <v>0.80656542414480747</v>
          </cell>
          <cell r="I796">
            <v>0.5</v>
          </cell>
          <cell r="J796">
            <v>47.77994492020806</v>
          </cell>
          <cell r="K796" t="str">
            <v>TONS</v>
          </cell>
        </row>
        <row r="797">
          <cell r="A797" t="str">
            <v>19013</v>
          </cell>
          <cell r="B797" t="str">
            <v>19</v>
          </cell>
          <cell r="C797" t="str">
            <v>013</v>
          </cell>
          <cell r="D797" t="str">
            <v>Black Hawk</v>
          </cell>
          <cell r="E797" t="str">
            <v>County</v>
          </cell>
          <cell r="F797" t="str">
            <v>IA</v>
          </cell>
          <cell r="G797">
            <v>131090</v>
          </cell>
          <cell r="H797">
            <v>0.13480814707452896</v>
          </cell>
          <cell r="I797">
            <v>0.5</v>
          </cell>
          <cell r="J797">
            <v>0</v>
          </cell>
          <cell r="K797" t="str">
            <v>TONS</v>
          </cell>
        </row>
        <row r="798">
          <cell r="A798" t="str">
            <v>19015</v>
          </cell>
          <cell r="B798" t="str">
            <v>19</v>
          </cell>
          <cell r="C798" t="str">
            <v>015</v>
          </cell>
          <cell r="D798" t="str">
            <v>Boone</v>
          </cell>
          <cell r="E798" t="str">
            <v>County</v>
          </cell>
          <cell r="F798" t="str">
            <v>IA</v>
          </cell>
          <cell r="G798">
            <v>26306</v>
          </cell>
          <cell r="H798">
            <v>0.50634836159051166</v>
          </cell>
          <cell r="I798">
            <v>0.5</v>
          </cell>
          <cell r="J798">
            <v>30.26002597647258</v>
          </cell>
          <cell r="K798" t="str">
            <v>TONS</v>
          </cell>
        </row>
        <row r="799">
          <cell r="A799" t="str">
            <v>19017</v>
          </cell>
          <cell r="B799" t="str">
            <v>19</v>
          </cell>
          <cell r="C799" t="str">
            <v>017</v>
          </cell>
          <cell r="D799" t="str">
            <v>Bremer</v>
          </cell>
          <cell r="E799" t="str">
            <v>County</v>
          </cell>
          <cell r="F799" t="str">
            <v>IA</v>
          </cell>
          <cell r="G799">
            <v>24276</v>
          </cell>
          <cell r="H799">
            <v>0.64487559729774258</v>
          </cell>
          <cell r="I799">
            <v>0.5</v>
          </cell>
          <cell r="J799">
            <v>35.564617617243108</v>
          </cell>
          <cell r="K799" t="str">
            <v>TONS</v>
          </cell>
        </row>
        <row r="800">
          <cell r="A800" t="str">
            <v>19019</v>
          </cell>
          <cell r="B800" t="str">
            <v>19</v>
          </cell>
          <cell r="C800" t="str">
            <v>019</v>
          </cell>
          <cell r="D800" t="str">
            <v>Buchanan</v>
          </cell>
          <cell r="E800" t="str">
            <v>County</v>
          </cell>
          <cell r="F800" t="str">
            <v>IA</v>
          </cell>
          <cell r="G800">
            <v>20958</v>
          </cell>
          <cell r="H800">
            <v>0.68537074148296595</v>
          </cell>
          <cell r="I800">
            <v>0.5</v>
          </cell>
          <cell r="J800">
            <v>32.631757742196108</v>
          </cell>
          <cell r="K800" t="str">
            <v>TONS</v>
          </cell>
        </row>
        <row r="801">
          <cell r="A801" t="str">
            <v>19021</v>
          </cell>
          <cell r="B801" t="str">
            <v>19</v>
          </cell>
          <cell r="C801" t="str">
            <v>021</v>
          </cell>
          <cell r="D801" t="str">
            <v>Buena Vista</v>
          </cell>
          <cell r="E801" t="str">
            <v>County</v>
          </cell>
          <cell r="F801" t="str">
            <v>IA</v>
          </cell>
          <cell r="G801">
            <v>20260</v>
          </cell>
          <cell r="H801">
            <v>0.43909180651530111</v>
          </cell>
          <cell r="I801">
            <v>0.5</v>
          </cell>
          <cell r="J801">
            <v>20.209699030533038</v>
          </cell>
          <cell r="K801" t="str">
            <v>TONS</v>
          </cell>
        </row>
        <row r="802">
          <cell r="A802" t="str">
            <v>19023</v>
          </cell>
          <cell r="B802" t="str">
            <v>19</v>
          </cell>
          <cell r="C802" t="str">
            <v>023</v>
          </cell>
          <cell r="D802" t="str">
            <v>Butler</v>
          </cell>
          <cell r="E802" t="str">
            <v>County</v>
          </cell>
          <cell r="F802" t="str">
            <v>IA</v>
          </cell>
          <cell r="G802">
            <v>14867</v>
          </cell>
          <cell r="H802">
            <v>1</v>
          </cell>
          <cell r="I802">
            <v>0.5</v>
          </cell>
          <cell r="J802">
            <v>33.774459924340675</v>
          </cell>
          <cell r="K802" t="str">
            <v>TONS</v>
          </cell>
        </row>
        <row r="803">
          <cell r="A803" t="str">
            <v>19025</v>
          </cell>
          <cell r="B803" t="str">
            <v>19</v>
          </cell>
          <cell r="C803" t="str">
            <v>025</v>
          </cell>
          <cell r="D803" t="str">
            <v>Calhoun</v>
          </cell>
          <cell r="E803" t="str">
            <v>County</v>
          </cell>
          <cell r="F803" t="str">
            <v>IA</v>
          </cell>
          <cell r="G803">
            <v>9670</v>
          </cell>
          <cell r="H803">
            <v>1</v>
          </cell>
          <cell r="I803">
            <v>1</v>
          </cell>
          <cell r="J803">
            <v>43.936103782656133</v>
          </cell>
          <cell r="K803" t="str">
            <v>TONS</v>
          </cell>
        </row>
        <row r="804">
          <cell r="A804" t="str">
            <v>19027</v>
          </cell>
          <cell r="B804" t="str">
            <v>19</v>
          </cell>
          <cell r="C804" t="str">
            <v>027</v>
          </cell>
          <cell r="D804" t="str">
            <v>Carroll</v>
          </cell>
          <cell r="E804" t="str">
            <v>County</v>
          </cell>
          <cell r="F804" t="str">
            <v>IA</v>
          </cell>
          <cell r="G804">
            <v>20816</v>
          </cell>
          <cell r="H804">
            <v>0.52036894696387392</v>
          </cell>
          <cell r="I804">
            <v>1</v>
          </cell>
          <cell r="J804">
            <v>49.215705912485127</v>
          </cell>
          <cell r="K804" t="str">
            <v>TONS</v>
          </cell>
        </row>
        <row r="805">
          <cell r="A805" t="str">
            <v>19029</v>
          </cell>
          <cell r="B805" t="str">
            <v>19</v>
          </cell>
          <cell r="C805" t="str">
            <v>029</v>
          </cell>
          <cell r="D805" t="str">
            <v>Cass</v>
          </cell>
          <cell r="E805" t="str">
            <v>County</v>
          </cell>
          <cell r="F805" t="str">
            <v>IA</v>
          </cell>
          <cell r="G805">
            <v>13956</v>
          </cell>
          <cell r="H805">
            <v>0.53632846087704211</v>
          </cell>
          <cell r="I805">
            <v>0</v>
          </cell>
          <cell r="J805">
            <v>0</v>
          </cell>
          <cell r="K805" t="str">
            <v>TONS</v>
          </cell>
        </row>
        <row r="806">
          <cell r="A806" t="str">
            <v>19031</v>
          </cell>
          <cell r="B806" t="str">
            <v>19</v>
          </cell>
          <cell r="C806" t="str">
            <v>031</v>
          </cell>
          <cell r="D806" t="str">
            <v>Cedar</v>
          </cell>
          <cell r="E806" t="str">
            <v>County</v>
          </cell>
          <cell r="F806" t="str">
            <v>IA</v>
          </cell>
          <cell r="G806">
            <v>18499</v>
          </cell>
          <cell r="H806">
            <v>0.83420725444618626</v>
          </cell>
          <cell r="I806">
            <v>0.5</v>
          </cell>
          <cell r="J806">
            <v>35.058012077246602</v>
          </cell>
          <cell r="K806" t="str">
            <v>TONS</v>
          </cell>
        </row>
        <row r="807">
          <cell r="A807" t="str">
            <v>19033</v>
          </cell>
          <cell r="B807" t="str">
            <v>19</v>
          </cell>
          <cell r="C807" t="str">
            <v>033</v>
          </cell>
          <cell r="D807" t="str">
            <v>Cerro Gordo</v>
          </cell>
          <cell r="E807" t="str">
            <v>County</v>
          </cell>
          <cell r="F807" t="str">
            <v>IA</v>
          </cell>
          <cell r="G807">
            <v>44151</v>
          </cell>
          <cell r="H807">
            <v>0.20592965051754208</v>
          </cell>
          <cell r="I807">
            <v>1</v>
          </cell>
          <cell r="J807">
            <v>41.309933360073373</v>
          </cell>
          <cell r="K807" t="str">
            <v>TONS</v>
          </cell>
        </row>
        <row r="808">
          <cell r="A808" t="str">
            <v>19035</v>
          </cell>
          <cell r="B808" t="str">
            <v>19</v>
          </cell>
          <cell r="C808" t="str">
            <v>035</v>
          </cell>
          <cell r="D808" t="str">
            <v>Cherokee</v>
          </cell>
          <cell r="E808" t="str">
            <v>County</v>
          </cell>
          <cell r="F808" t="str">
            <v>IA</v>
          </cell>
          <cell r="G808">
            <v>12072</v>
          </cell>
          <cell r="H808">
            <v>0.61381709741550694</v>
          </cell>
          <cell r="I808">
            <v>0</v>
          </cell>
          <cell r="J808">
            <v>0</v>
          </cell>
          <cell r="K808" t="str">
            <v>TONS</v>
          </cell>
        </row>
        <row r="809">
          <cell r="A809" t="str">
            <v>19037</v>
          </cell>
          <cell r="B809" t="str">
            <v>19</v>
          </cell>
          <cell r="C809" t="str">
            <v>037</v>
          </cell>
          <cell r="D809" t="str">
            <v>Chickasaw</v>
          </cell>
          <cell r="E809" t="str">
            <v>County</v>
          </cell>
          <cell r="F809" t="str">
            <v>IA</v>
          </cell>
          <cell r="G809">
            <v>12439</v>
          </cell>
          <cell r="H809">
            <v>0.73534850068333468</v>
          </cell>
          <cell r="I809">
            <v>0</v>
          </cell>
          <cell r="J809">
            <v>0</v>
          </cell>
          <cell r="K809" t="str">
            <v>TONS</v>
          </cell>
        </row>
        <row r="810">
          <cell r="A810" t="str">
            <v>19039</v>
          </cell>
          <cell r="B810" t="str">
            <v>19</v>
          </cell>
          <cell r="C810" t="str">
            <v>039</v>
          </cell>
          <cell r="D810" t="str">
            <v>Clarke</v>
          </cell>
          <cell r="E810" t="str">
            <v>County</v>
          </cell>
          <cell r="F810" t="str">
            <v>IA</v>
          </cell>
          <cell r="G810">
            <v>9286</v>
          </cell>
          <cell r="H810">
            <v>0.48104673702347622</v>
          </cell>
          <cell r="I810">
            <v>0.5</v>
          </cell>
          <cell r="J810">
            <v>10.14801321598371</v>
          </cell>
          <cell r="K810" t="str">
            <v>TONS</v>
          </cell>
        </row>
        <row r="811">
          <cell r="A811" t="str">
            <v>19041</v>
          </cell>
          <cell r="B811" t="str">
            <v>19</v>
          </cell>
          <cell r="C811" t="str">
            <v>041</v>
          </cell>
          <cell r="D811" t="str">
            <v>Clay</v>
          </cell>
          <cell r="E811" t="str">
            <v>County</v>
          </cell>
          <cell r="F811" t="str">
            <v>IA</v>
          </cell>
          <cell r="G811">
            <v>16667</v>
          </cell>
          <cell r="H811">
            <v>0.34289314213715727</v>
          </cell>
          <cell r="I811">
            <v>0</v>
          </cell>
          <cell r="J811">
            <v>0</v>
          </cell>
          <cell r="K811" t="str">
            <v>TONS</v>
          </cell>
        </row>
        <row r="812">
          <cell r="A812" t="str">
            <v>19043</v>
          </cell>
          <cell r="B812" t="str">
            <v>19</v>
          </cell>
          <cell r="C812" t="str">
            <v>043</v>
          </cell>
          <cell r="D812" t="str">
            <v>Clayton</v>
          </cell>
          <cell r="E812" t="str">
            <v>County</v>
          </cell>
          <cell r="F812" t="str">
            <v>IA</v>
          </cell>
          <cell r="G812">
            <v>18129</v>
          </cell>
          <cell r="H812">
            <v>0.9659661316123338</v>
          </cell>
          <cell r="I812">
            <v>1</v>
          </cell>
          <cell r="J812">
            <v>79.566602837836001</v>
          </cell>
          <cell r="K812" t="str">
            <v>TONS</v>
          </cell>
        </row>
        <row r="813">
          <cell r="A813" t="str">
            <v>19045</v>
          </cell>
          <cell r="B813" t="str">
            <v>19</v>
          </cell>
          <cell r="C813" t="str">
            <v>045</v>
          </cell>
          <cell r="D813" t="str">
            <v>Clinton</v>
          </cell>
          <cell r="E813" t="str">
            <v>County</v>
          </cell>
          <cell r="F813" t="str">
            <v>IA</v>
          </cell>
          <cell r="G813">
            <v>49116</v>
          </cell>
          <cell r="H813">
            <v>0.32233895268344326</v>
          </cell>
          <cell r="I813">
            <v>0.5</v>
          </cell>
          <cell r="J813">
            <v>35.966721566029562</v>
          </cell>
          <cell r="K813" t="str">
            <v>TONS</v>
          </cell>
        </row>
        <row r="814">
          <cell r="A814" t="str">
            <v>19047</v>
          </cell>
          <cell r="B814" t="str">
            <v>19</v>
          </cell>
          <cell r="C814" t="str">
            <v>047</v>
          </cell>
          <cell r="D814" t="str">
            <v>Crawford</v>
          </cell>
          <cell r="E814" t="str">
            <v>County</v>
          </cell>
          <cell r="F814" t="str">
            <v>IA</v>
          </cell>
          <cell r="G814">
            <v>17096</v>
          </cell>
          <cell r="H814">
            <v>0.51801591015442205</v>
          </cell>
          <cell r="I814">
            <v>0</v>
          </cell>
          <cell r="J814">
            <v>0</v>
          </cell>
          <cell r="K814" t="str">
            <v>TONS</v>
          </cell>
        </row>
        <row r="815">
          <cell r="A815" t="str">
            <v>19049</v>
          </cell>
          <cell r="B815" t="str">
            <v>19</v>
          </cell>
          <cell r="C815" t="str">
            <v>049</v>
          </cell>
          <cell r="D815" t="str">
            <v>Dallas</v>
          </cell>
          <cell r="E815" t="str">
            <v>County</v>
          </cell>
          <cell r="F815" t="str">
            <v>IA</v>
          </cell>
          <cell r="G815">
            <v>66135</v>
          </cell>
          <cell r="H815">
            <v>0.30585922733802073</v>
          </cell>
          <cell r="I815">
            <v>0.5</v>
          </cell>
          <cell r="J815">
            <v>45.953438847754299</v>
          </cell>
          <cell r="K815" t="str">
            <v>TONS</v>
          </cell>
        </row>
        <row r="816">
          <cell r="A816" t="str">
            <v>19051</v>
          </cell>
          <cell r="B816" t="str">
            <v>19</v>
          </cell>
          <cell r="C816" t="str">
            <v>051</v>
          </cell>
          <cell r="D816" t="str">
            <v>Davis</v>
          </cell>
          <cell r="E816" t="str">
            <v>County</v>
          </cell>
          <cell r="F816" t="str">
            <v>IA</v>
          </cell>
          <cell r="G816">
            <v>8753</v>
          </cell>
          <cell r="H816">
            <v>1</v>
          </cell>
          <cell r="I816">
            <v>0.5</v>
          </cell>
          <cell r="J816">
            <v>19.884835388293126</v>
          </cell>
          <cell r="K816" t="str">
            <v>TONS</v>
          </cell>
        </row>
        <row r="817">
          <cell r="A817" t="str">
            <v>19053</v>
          </cell>
          <cell r="B817" t="str">
            <v>19</v>
          </cell>
          <cell r="C817" t="str">
            <v>053</v>
          </cell>
          <cell r="D817" t="str">
            <v>Decatur</v>
          </cell>
          <cell r="E817" t="str">
            <v>County</v>
          </cell>
          <cell r="F817" t="str">
            <v>IA</v>
          </cell>
          <cell r="G817">
            <v>8457</v>
          </cell>
          <cell r="H817">
            <v>1</v>
          </cell>
          <cell r="I817">
            <v>0.5</v>
          </cell>
          <cell r="J817">
            <v>19.212390366593738</v>
          </cell>
          <cell r="K817" t="str">
            <v>TONS</v>
          </cell>
        </row>
        <row r="818">
          <cell r="A818" t="str">
            <v>19055</v>
          </cell>
          <cell r="B818" t="str">
            <v>19</v>
          </cell>
          <cell r="C818" t="str">
            <v>055</v>
          </cell>
          <cell r="D818" t="str">
            <v>Delaware</v>
          </cell>
          <cell r="E818" t="str">
            <v>County</v>
          </cell>
          <cell r="F818" t="str">
            <v>IA</v>
          </cell>
          <cell r="G818">
            <v>17764</v>
          </cell>
          <cell r="H818">
            <v>0.71470389551902724</v>
          </cell>
          <cell r="I818">
            <v>0.5</v>
          </cell>
          <cell r="J818">
            <v>28.842439173971162</v>
          </cell>
          <cell r="K818" t="str">
            <v>TONS</v>
          </cell>
        </row>
        <row r="819">
          <cell r="A819" t="str">
            <v>19057</v>
          </cell>
          <cell r="B819" t="str">
            <v>19</v>
          </cell>
          <cell r="C819" t="str">
            <v>057</v>
          </cell>
          <cell r="D819" t="str">
            <v>Des Moines</v>
          </cell>
          <cell r="E819" t="str">
            <v>County</v>
          </cell>
          <cell r="F819" t="str">
            <v>IA</v>
          </cell>
          <cell r="G819">
            <v>40325</v>
          </cell>
          <cell r="H819">
            <v>0.26735275883446991</v>
          </cell>
          <cell r="I819">
            <v>0.5</v>
          </cell>
          <cell r="J819">
            <v>24.491992496422732</v>
          </cell>
          <cell r="K819" t="str">
            <v>TONS</v>
          </cell>
        </row>
        <row r="820">
          <cell r="A820" t="str">
            <v>19059</v>
          </cell>
          <cell r="B820" t="str">
            <v>19</v>
          </cell>
          <cell r="C820" t="str">
            <v>059</v>
          </cell>
          <cell r="D820" t="str">
            <v>Dickinson</v>
          </cell>
          <cell r="E820" t="str">
            <v>County</v>
          </cell>
          <cell r="F820" t="str">
            <v>IA</v>
          </cell>
          <cell r="G820">
            <v>16667</v>
          </cell>
          <cell r="H820">
            <v>0.35045299094018117</v>
          </cell>
          <cell r="I820">
            <v>1</v>
          </cell>
          <cell r="J820">
            <v>26.538860619906355</v>
          </cell>
          <cell r="K820" t="str">
            <v>TONS</v>
          </cell>
        </row>
        <row r="821">
          <cell r="A821" t="str">
            <v>19061</v>
          </cell>
          <cell r="B821" t="str">
            <v>19</v>
          </cell>
          <cell r="C821" t="str">
            <v>061</v>
          </cell>
          <cell r="D821" t="str">
            <v>Dubuque</v>
          </cell>
          <cell r="E821" t="str">
            <v>County</v>
          </cell>
          <cell r="F821" t="str">
            <v>IA</v>
          </cell>
          <cell r="G821">
            <v>93653</v>
          </cell>
          <cell r="H821">
            <v>0.27016753334116367</v>
          </cell>
          <cell r="I821">
            <v>0.5</v>
          </cell>
          <cell r="J821">
            <v>57.480418712966156</v>
          </cell>
          <cell r="K821" t="str">
            <v>TONS</v>
          </cell>
        </row>
        <row r="822">
          <cell r="A822" t="str">
            <v>19063</v>
          </cell>
          <cell r="B822" t="str">
            <v>19</v>
          </cell>
          <cell r="C822" t="str">
            <v>063</v>
          </cell>
          <cell r="D822" t="str">
            <v>Emmet</v>
          </cell>
          <cell r="E822" t="str">
            <v>County</v>
          </cell>
          <cell r="F822" t="str">
            <v>IA</v>
          </cell>
          <cell r="G822">
            <v>10302</v>
          </cell>
          <cell r="H822">
            <v>0.39895165987186954</v>
          </cell>
          <cell r="I822">
            <v>1</v>
          </cell>
          <cell r="J822">
            <v>18.673979994489834</v>
          </cell>
          <cell r="K822" t="str">
            <v>TONS</v>
          </cell>
        </row>
        <row r="823">
          <cell r="A823" t="str">
            <v>19065</v>
          </cell>
          <cell r="B823" t="str">
            <v>19</v>
          </cell>
          <cell r="C823" t="str">
            <v>065</v>
          </cell>
          <cell r="D823" t="str">
            <v>Fayette</v>
          </cell>
          <cell r="E823" t="str">
            <v>County</v>
          </cell>
          <cell r="F823" t="str">
            <v>IA</v>
          </cell>
          <cell r="G823">
            <v>20880</v>
          </cell>
          <cell r="H823">
            <v>0.70579501915708809</v>
          </cell>
          <cell r="I823">
            <v>1</v>
          </cell>
          <cell r="J823">
            <v>66.958258680972435</v>
          </cell>
          <cell r="K823" t="str">
            <v>TONS</v>
          </cell>
        </row>
        <row r="824">
          <cell r="A824" t="str">
            <v>19067</v>
          </cell>
          <cell r="B824" t="str">
            <v>19</v>
          </cell>
          <cell r="C824" t="str">
            <v>067</v>
          </cell>
          <cell r="D824" t="str">
            <v>Floyd</v>
          </cell>
          <cell r="E824" t="str">
            <v>County</v>
          </cell>
          <cell r="F824" t="str">
            <v>IA</v>
          </cell>
          <cell r="G824">
            <v>16303</v>
          </cell>
          <cell r="H824">
            <v>0.52732625897074159</v>
          </cell>
          <cell r="I824">
            <v>0.5</v>
          </cell>
          <cell r="J824">
            <v>19.530438687667775</v>
          </cell>
          <cell r="K824" t="str">
            <v>TONS</v>
          </cell>
        </row>
        <row r="825">
          <cell r="A825" t="str">
            <v>19069</v>
          </cell>
          <cell r="B825" t="str">
            <v>19</v>
          </cell>
          <cell r="C825" t="str">
            <v>069</v>
          </cell>
          <cell r="D825" t="str">
            <v>Franklin</v>
          </cell>
          <cell r="E825" t="str">
            <v>County</v>
          </cell>
          <cell r="F825" t="str">
            <v>IA</v>
          </cell>
          <cell r="G825">
            <v>10680</v>
          </cell>
          <cell r="H825">
            <v>0.6024344569288389</v>
          </cell>
          <cell r="I825">
            <v>0.5</v>
          </cell>
          <cell r="J825">
            <v>14.616592127073915</v>
          </cell>
          <cell r="K825" t="str">
            <v>TONS</v>
          </cell>
        </row>
        <row r="826">
          <cell r="A826" t="str">
            <v>19071</v>
          </cell>
          <cell r="B826" t="str">
            <v>19</v>
          </cell>
          <cell r="C826" t="str">
            <v>071</v>
          </cell>
          <cell r="D826" t="str">
            <v>Fremont</v>
          </cell>
          <cell r="E826" t="str">
            <v>County</v>
          </cell>
          <cell r="F826" t="str">
            <v>IA</v>
          </cell>
          <cell r="G826">
            <v>7441</v>
          </cell>
          <cell r="H826">
            <v>1</v>
          </cell>
          <cell r="I826">
            <v>0.5</v>
          </cell>
          <cell r="J826">
            <v>16.904268265085015</v>
          </cell>
          <cell r="K826" t="str">
            <v>TONS</v>
          </cell>
        </row>
        <row r="827">
          <cell r="A827" t="str">
            <v>19073</v>
          </cell>
          <cell r="B827" t="str">
            <v>19</v>
          </cell>
          <cell r="C827" t="str">
            <v>073</v>
          </cell>
          <cell r="D827" t="str">
            <v>Greene</v>
          </cell>
          <cell r="E827" t="str">
            <v>County</v>
          </cell>
          <cell r="F827" t="str">
            <v>IA</v>
          </cell>
          <cell r="G827">
            <v>9336</v>
          </cell>
          <cell r="H827">
            <v>0.58161953727506421</v>
          </cell>
          <cell r="I827">
            <v>0.5</v>
          </cell>
          <cell r="J827">
            <v>12.335731310228685</v>
          </cell>
          <cell r="K827" t="str">
            <v>TONS</v>
          </cell>
        </row>
        <row r="828">
          <cell r="A828" t="str">
            <v>19075</v>
          </cell>
          <cell r="B828" t="str">
            <v>19</v>
          </cell>
          <cell r="C828" t="str">
            <v>075</v>
          </cell>
          <cell r="D828" t="str">
            <v>Grundy</v>
          </cell>
          <cell r="E828" t="str">
            <v>County</v>
          </cell>
          <cell r="F828" t="str">
            <v>IA</v>
          </cell>
          <cell r="G828">
            <v>12453</v>
          </cell>
          <cell r="H828">
            <v>1</v>
          </cell>
          <cell r="I828">
            <v>1</v>
          </cell>
          <cell r="J828">
            <v>56.58079631907102</v>
          </cell>
          <cell r="K828" t="str">
            <v>TONS</v>
          </cell>
        </row>
        <row r="829">
          <cell r="A829" t="str">
            <v>19077</v>
          </cell>
          <cell r="B829" t="str">
            <v>19</v>
          </cell>
          <cell r="C829" t="str">
            <v>077</v>
          </cell>
          <cell r="D829" t="str">
            <v>Guthrie</v>
          </cell>
          <cell r="E829" t="str">
            <v>County</v>
          </cell>
          <cell r="F829" t="str">
            <v>IA</v>
          </cell>
          <cell r="G829">
            <v>10954</v>
          </cell>
          <cell r="H829">
            <v>1</v>
          </cell>
          <cell r="I829">
            <v>0.5</v>
          </cell>
          <cell r="J829">
            <v>24.885009350321369</v>
          </cell>
          <cell r="K829" t="str">
            <v>TONS</v>
          </cell>
        </row>
        <row r="830">
          <cell r="A830" t="str">
            <v>19079</v>
          </cell>
          <cell r="B830" t="str">
            <v>19</v>
          </cell>
          <cell r="C830" t="str">
            <v>079</v>
          </cell>
          <cell r="D830" t="str">
            <v>Hamilton</v>
          </cell>
          <cell r="E830" t="str">
            <v>County</v>
          </cell>
          <cell r="F830" t="str">
            <v>IA</v>
          </cell>
          <cell r="G830">
            <v>15673</v>
          </cell>
          <cell r="H830">
            <v>0.50481720155681742</v>
          </cell>
          <cell r="I830">
            <v>0.5</v>
          </cell>
          <cell r="J830">
            <v>17.974273688126953</v>
          </cell>
          <cell r="K830" t="str">
            <v>TONS</v>
          </cell>
        </row>
        <row r="831">
          <cell r="A831" t="str">
            <v>19081</v>
          </cell>
          <cell r="B831" t="str">
            <v>19</v>
          </cell>
          <cell r="C831" t="str">
            <v>081</v>
          </cell>
          <cell r="D831" t="str">
            <v>Hancock</v>
          </cell>
          <cell r="E831" t="str">
            <v>County</v>
          </cell>
          <cell r="F831" t="str">
            <v>IA</v>
          </cell>
          <cell r="G831">
            <v>11341</v>
          </cell>
          <cell r="H831">
            <v>0.70020280398553925</v>
          </cell>
          <cell r="I831">
            <v>1</v>
          </cell>
          <cell r="J831">
            <v>36.08031025212744</v>
          </cell>
          <cell r="K831" t="str">
            <v>TONS</v>
          </cell>
        </row>
        <row r="832">
          <cell r="A832" t="str">
            <v>19083</v>
          </cell>
          <cell r="B832" t="str">
            <v>19</v>
          </cell>
          <cell r="C832" t="str">
            <v>083</v>
          </cell>
          <cell r="D832" t="str">
            <v>Hardin</v>
          </cell>
          <cell r="E832" t="str">
            <v>County</v>
          </cell>
          <cell r="F832" t="str">
            <v>IA</v>
          </cell>
          <cell r="G832">
            <v>17534</v>
          </cell>
          <cell r="H832">
            <v>0.71084749629291666</v>
          </cell>
          <cell r="I832">
            <v>0.5</v>
          </cell>
          <cell r="J832">
            <v>28.315387670477044</v>
          </cell>
          <cell r="K832" t="str">
            <v>TONS</v>
          </cell>
        </row>
        <row r="833">
          <cell r="A833" t="str">
            <v>19085</v>
          </cell>
          <cell r="B833" t="str">
            <v>19</v>
          </cell>
          <cell r="C833" t="str">
            <v>085</v>
          </cell>
          <cell r="D833" t="str">
            <v>Harrison</v>
          </cell>
          <cell r="E833" t="str">
            <v>County</v>
          </cell>
          <cell r="F833" t="str">
            <v>IA</v>
          </cell>
          <cell r="G833">
            <v>14928</v>
          </cell>
          <cell r="H833">
            <v>0.8111602357984995</v>
          </cell>
          <cell r="I833">
            <v>0.5</v>
          </cell>
          <cell r="J833">
            <v>27.508907999182167</v>
          </cell>
          <cell r="K833" t="str">
            <v>TONS</v>
          </cell>
        </row>
        <row r="834">
          <cell r="A834" t="str">
            <v>19087</v>
          </cell>
          <cell r="B834" t="str">
            <v>19</v>
          </cell>
          <cell r="C834" t="str">
            <v>087</v>
          </cell>
          <cell r="D834" t="str">
            <v>Henry</v>
          </cell>
          <cell r="E834" t="str">
            <v>County</v>
          </cell>
          <cell r="F834" t="str">
            <v>IA</v>
          </cell>
          <cell r="G834">
            <v>20145</v>
          </cell>
          <cell r="H834">
            <v>0.5713080168776371</v>
          </cell>
          <cell r="I834">
            <v>0.5</v>
          </cell>
          <cell r="J834">
            <v>26.145843766007726</v>
          </cell>
          <cell r="K834" t="str">
            <v>TONS</v>
          </cell>
        </row>
        <row r="835">
          <cell r="A835" t="str">
            <v>19089</v>
          </cell>
          <cell r="B835" t="str">
            <v>19</v>
          </cell>
          <cell r="C835" t="str">
            <v>089</v>
          </cell>
          <cell r="D835" t="str">
            <v>Howard</v>
          </cell>
          <cell r="E835" t="str">
            <v>County</v>
          </cell>
          <cell r="F835" t="str">
            <v>IA</v>
          </cell>
          <cell r="G835">
            <v>9566</v>
          </cell>
          <cell r="H835">
            <v>0.62993936859711475</v>
          </cell>
          <cell r="I835">
            <v>0.5</v>
          </cell>
          <cell r="J835">
            <v>13.689708448515297</v>
          </cell>
          <cell r="K835" t="str">
            <v>TONS</v>
          </cell>
        </row>
        <row r="836">
          <cell r="A836" t="str">
            <v>19091</v>
          </cell>
          <cell r="B836" t="str">
            <v>19</v>
          </cell>
          <cell r="C836" t="str">
            <v>091</v>
          </cell>
          <cell r="D836" t="str">
            <v>Humboldt</v>
          </cell>
          <cell r="E836" t="str">
            <v>County</v>
          </cell>
          <cell r="F836" t="str">
            <v>IA</v>
          </cell>
          <cell r="G836">
            <v>9815</v>
          </cell>
          <cell r="H836">
            <v>0.46581762608252675</v>
          </cell>
          <cell r="I836">
            <v>0.5</v>
          </cell>
          <cell r="J836">
            <v>10.386549456789236</v>
          </cell>
          <cell r="K836" t="str">
            <v>TONS</v>
          </cell>
        </row>
        <row r="837">
          <cell r="A837" t="str">
            <v>19093</v>
          </cell>
          <cell r="B837" t="str">
            <v>19</v>
          </cell>
          <cell r="C837" t="str">
            <v>093</v>
          </cell>
          <cell r="D837" t="str">
            <v>Ida</v>
          </cell>
          <cell r="E837" t="str">
            <v>County</v>
          </cell>
          <cell r="F837" t="str">
            <v>IA</v>
          </cell>
          <cell r="G837">
            <v>7089</v>
          </cell>
          <cell r="H837">
            <v>1</v>
          </cell>
          <cell r="I837">
            <v>1</v>
          </cell>
          <cell r="J837">
            <v>32.209207829912025</v>
          </cell>
          <cell r="K837" t="str">
            <v>TONS</v>
          </cell>
        </row>
        <row r="838">
          <cell r="A838" t="str">
            <v>19095</v>
          </cell>
          <cell r="B838" t="str">
            <v>19</v>
          </cell>
          <cell r="C838" t="str">
            <v>095</v>
          </cell>
          <cell r="D838" t="str">
            <v>Iowa</v>
          </cell>
          <cell r="E838" t="str">
            <v>County</v>
          </cell>
          <cell r="F838" t="str">
            <v>IA</v>
          </cell>
          <cell r="G838">
            <v>16355</v>
          </cell>
          <cell r="H838">
            <v>0.82182818709874661</v>
          </cell>
          <cell r="I838">
            <v>0.5</v>
          </cell>
          <cell r="J838">
            <v>30.534910596829423</v>
          </cell>
          <cell r="K838" t="str">
            <v>TONS</v>
          </cell>
        </row>
        <row r="839">
          <cell r="A839" t="str">
            <v>19097</v>
          </cell>
          <cell r="B839" t="str">
            <v>19</v>
          </cell>
          <cell r="C839" t="str">
            <v>097</v>
          </cell>
          <cell r="D839" t="str">
            <v>Jackson</v>
          </cell>
          <cell r="E839" t="str">
            <v>County</v>
          </cell>
          <cell r="F839" t="str">
            <v>IA</v>
          </cell>
          <cell r="G839">
            <v>19848</v>
          </cell>
          <cell r="H839">
            <v>0.53269850866586055</v>
          </cell>
          <cell r="I839">
            <v>0.5</v>
          </cell>
          <cell r="J839">
            <v>24.019463562255595</v>
          </cell>
          <cell r="K839" t="str">
            <v>TONS</v>
          </cell>
        </row>
        <row r="840">
          <cell r="A840" t="str">
            <v>19099</v>
          </cell>
          <cell r="B840" t="str">
            <v>19</v>
          </cell>
          <cell r="C840" t="str">
            <v>099</v>
          </cell>
          <cell r="D840" t="str">
            <v>Jasper</v>
          </cell>
          <cell r="E840" t="str">
            <v>County</v>
          </cell>
          <cell r="F840" t="str">
            <v>IA</v>
          </cell>
          <cell r="G840">
            <v>36842</v>
          </cell>
          <cell r="H840">
            <v>0.57507735736387822</v>
          </cell>
          <cell r="I840">
            <v>0.5</v>
          </cell>
          <cell r="J840">
            <v>48.132069847111445</v>
          </cell>
          <cell r="K840" t="str">
            <v>TONS</v>
          </cell>
        </row>
        <row r="841">
          <cell r="A841" t="str">
            <v>19101</v>
          </cell>
          <cell r="B841" t="str">
            <v>19</v>
          </cell>
          <cell r="C841" t="str">
            <v>101</v>
          </cell>
          <cell r="D841" t="str">
            <v>Jefferson</v>
          </cell>
          <cell r="E841" t="str">
            <v>County</v>
          </cell>
          <cell r="F841" t="str">
            <v>IA</v>
          </cell>
          <cell r="G841">
            <v>16843</v>
          </cell>
          <cell r="H841">
            <v>0.38728255061449862</v>
          </cell>
          <cell r="I841">
            <v>0.5</v>
          </cell>
          <cell r="J841">
            <v>14.818779988328126</v>
          </cell>
          <cell r="K841" t="str">
            <v>TONS</v>
          </cell>
        </row>
        <row r="842">
          <cell r="A842" t="str">
            <v>19103</v>
          </cell>
          <cell r="B842" t="str">
            <v>19</v>
          </cell>
          <cell r="C842" t="str">
            <v>103</v>
          </cell>
          <cell r="D842" t="str">
            <v>Johnson</v>
          </cell>
          <cell r="E842" t="str">
            <v>County</v>
          </cell>
          <cell r="F842" t="str">
            <v>IA</v>
          </cell>
          <cell r="G842">
            <v>130882</v>
          </cell>
          <cell r="H842">
            <v>0.18536544368209532</v>
          </cell>
          <cell r="I842">
            <v>0.5</v>
          </cell>
          <cell r="J842">
            <v>0</v>
          </cell>
          <cell r="K842" t="str">
            <v>TONS</v>
          </cell>
        </row>
        <row r="843">
          <cell r="A843" t="str">
            <v>19105</v>
          </cell>
          <cell r="B843" t="str">
            <v>19</v>
          </cell>
          <cell r="C843" t="str">
            <v>105</v>
          </cell>
          <cell r="D843" t="str">
            <v>Jones</v>
          </cell>
          <cell r="E843" t="str">
            <v>County</v>
          </cell>
          <cell r="F843" t="str">
            <v>IA</v>
          </cell>
          <cell r="G843">
            <v>20638</v>
          </cell>
          <cell r="H843">
            <v>0.57956197305940493</v>
          </cell>
          <cell r="I843">
            <v>0.5</v>
          </cell>
          <cell r="J843">
            <v>27.172685488332469</v>
          </cell>
          <cell r="K843" t="str">
            <v>TONS</v>
          </cell>
        </row>
        <row r="844">
          <cell r="A844" t="str">
            <v>19107</v>
          </cell>
          <cell r="B844" t="str">
            <v>19</v>
          </cell>
          <cell r="C844" t="str">
            <v>107</v>
          </cell>
          <cell r="D844" t="str">
            <v>Keokuk</v>
          </cell>
          <cell r="E844" t="str">
            <v>County</v>
          </cell>
          <cell r="F844" t="str">
            <v>IA</v>
          </cell>
          <cell r="G844">
            <v>10511</v>
          </cell>
          <cell r="H844">
            <v>1</v>
          </cell>
          <cell r="I844">
            <v>0.5</v>
          </cell>
          <cell r="J844">
            <v>23.87861359149424</v>
          </cell>
          <cell r="K844" t="str">
            <v>TONS</v>
          </cell>
        </row>
        <row r="845">
          <cell r="A845" t="str">
            <v>19109</v>
          </cell>
          <cell r="B845" t="str">
            <v>19</v>
          </cell>
          <cell r="C845" t="str">
            <v>109</v>
          </cell>
          <cell r="D845" t="str">
            <v>Kossuth</v>
          </cell>
          <cell r="E845" t="str">
            <v>County</v>
          </cell>
          <cell r="F845" t="str">
            <v>IA</v>
          </cell>
          <cell r="G845">
            <v>15543</v>
          </cell>
          <cell r="H845">
            <v>0.65643698127774563</v>
          </cell>
          <cell r="I845">
            <v>0.5</v>
          </cell>
          <cell r="J845">
            <v>23.178907285131359</v>
          </cell>
          <cell r="K845" t="str">
            <v>TONS</v>
          </cell>
        </row>
        <row r="846">
          <cell r="A846" t="str">
            <v>19111</v>
          </cell>
          <cell r="B846" t="str">
            <v>19</v>
          </cell>
          <cell r="C846" t="str">
            <v>111</v>
          </cell>
          <cell r="D846" t="str">
            <v>Lee</v>
          </cell>
          <cell r="E846" t="str">
            <v>County</v>
          </cell>
          <cell r="F846" t="str">
            <v>IA</v>
          </cell>
          <cell r="G846">
            <v>35862</v>
          </cell>
          <cell r="H846">
            <v>0.40616808878478611</v>
          </cell>
          <cell r="I846">
            <v>1</v>
          </cell>
          <cell r="J846">
            <v>66.181312068063008</v>
          </cell>
          <cell r="K846" t="str">
            <v>TONS</v>
          </cell>
        </row>
        <row r="847">
          <cell r="A847" t="str">
            <v>19113</v>
          </cell>
          <cell r="B847" t="str">
            <v>19</v>
          </cell>
          <cell r="C847" t="str">
            <v>113</v>
          </cell>
          <cell r="D847" t="str">
            <v>Linn</v>
          </cell>
          <cell r="E847" t="str">
            <v>County</v>
          </cell>
          <cell r="F847" t="str">
            <v>IA</v>
          </cell>
          <cell r="G847">
            <v>211226</v>
          </cell>
          <cell r="H847">
            <v>0.12747957164364235</v>
          </cell>
          <cell r="I847">
            <v>0.5</v>
          </cell>
          <cell r="J847">
            <v>0</v>
          </cell>
          <cell r="K847" t="str">
            <v>TONS</v>
          </cell>
        </row>
        <row r="848">
          <cell r="A848" t="str">
            <v>19115</v>
          </cell>
          <cell r="B848" t="str">
            <v>19</v>
          </cell>
          <cell r="C848" t="str">
            <v>115</v>
          </cell>
          <cell r="D848" t="str">
            <v>Louisa</v>
          </cell>
          <cell r="E848" t="str">
            <v>County</v>
          </cell>
          <cell r="F848" t="str">
            <v>IA</v>
          </cell>
          <cell r="G848">
            <v>11387</v>
          </cell>
          <cell r="H848">
            <v>1</v>
          </cell>
          <cell r="I848">
            <v>0.5</v>
          </cell>
          <cell r="J848">
            <v>25.868687371928917</v>
          </cell>
          <cell r="K848" t="str">
            <v>TONS</v>
          </cell>
        </row>
        <row r="849">
          <cell r="A849" t="str">
            <v>19117</v>
          </cell>
          <cell r="B849" t="str">
            <v>19</v>
          </cell>
          <cell r="C849" t="str">
            <v>117</v>
          </cell>
          <cell r="D849" t="str">
            <v>Lucas</v>
          </cell>
          <cell r="E849" t="str">
            <v>County</v>
          </cell>
          <cell r="F849" t="str">
            <v>IA</v>
          </cell>
          <cell r="G849">
            <v>8898</v>
          </cell>
          <cell r="H849">
            <v>0.56248595189930317</v>
          </cell>
          <cell r="I849">
            <v>0.5</v>
          </cell>
          <cell r="J849">
            <v>11.37022747839679</v>
          </cell>
          <cell r="K849" t="str">
            <v>TONS</v>
          </cell>
        </row>
        <row r="850">
          <cell r="A850" t="str">
            <v>19119</v>
          </cell>
          <cell r="B850" t="str">
            <v>19</v>
          </cell>
          <cell r="C850" t="str">
            <v>119</v>
          </cell>
          <cell r="D850" t="str">
            <v>Lyon</v>
          </cell>
          <cell r="E850" t="str">
            <v>County</v>
          </cell>
          <cell r="F850" t="str">
            <v>IA</v>
          </cell>
          <cell r="G850">
            <v>11581</v>
          </cell>
          <cell r="H850">
            <v>1</v>
          </cell>
          <cell r="I850">
            <v>0</v>
          </cell>
          <cell r="J850">
            <v>0</v>
          </cell>
          <cell r="K850" t="str">
            <v>TONS</v>
          </cell>
        </row>
        <row r="851">
          <cell r="A851" t="str">
            <v>19121</v>
          </cell>
          <cell r="B851" t="str">
            <v>19</v>
          </cell>
          <cell r="C851" t="str">
            <v>121</v>
          </cell>
          <cell r="D851" t="str">
            <v>Madison</v>
          </cell>
          <cell r="E851" t="str">
            <v>County</v>
          </cell>
          <cell r="F851" t="str">
            <v>IA</v>
          </cell>
          <cell r="G851">
            <v>15679</v>
          </cell>
          <cell r="H851">
            <v>0.67835958925951911</v>
          </cell>
          <cell r="I851">
            <v>0.5</v>
          </cell>
          <cell r="J851">
            <v>24.162585306738915</v>
          </cell>
          <cell r="K851" t="str">
            <v>TONS</v>
          </cell>
        </row>
        <row r="852">
          <cell r="A852" t="str">
            <v>19123</v>
          </cell>
          <cell r="B852" t="str">
            <v>19</v>
          </cell>
          <cell r="C852" t="str">
            <v>123</v>
          </cell>
          <cell r="D852" t="str">
            <v>Mahaska</v>
          </cell>
          <cell r="E852" t="str">
            <v>County</v>
          </cell>
          <cell r="F852" t="str">
            <v>IA</v>
          </cell>
          <cell r="G852">
            <v>22381</v>
          </cell>
          <cell r="H852">
            <v>0.43947991600017872</v>
          </cell>
          <cell r="I852">
            <v>0.5</v>
          </cell>
          <cell r="J852">
            <v>22.345166329172997</v>
          </cell>
          <cell r="K852" t="str">
            <v>TONS</v>
          </cell>
        </row>
        <row r="853">
          <cell r="A853" t="str">
            <v>19125</v>
          </cell>
          <cell r="B853" t="str">
            <v>19</v>
          </cell>
          <cell r="C853" t="str">
            <v>125</v>
          </cell>
          <cell r="D853" t="str">
            <v>Marion</v>
          </cell>
          <cell r="E853" t="str">
            <v>County</v>
          </cell>
          <cell r="F853" t="str">
            <v>IA</v>
          </cell>
          <cell r="G853">
            <v>33309</v>
          </cell>
          <cell r="H853">
            <v>0.48689543366657662</v>
          </cell>
          <cell r="I853">
            <v>0.5</v>
          </cell>
          <cell r="J853">
            <v>36.843626222705126</v>
          </cell>
          <cell r="K853" t="str">
            <v>TONS</v>
          </cell>
        </row>
        <row r="854">
          <cell r="A854" t="str">
            <v>19127</v>
          </cell>
          <cell r="B854" t="str">
            <v>19</v>
          </cell>
          <cell r="C854" t="str">
            <v>127</v>
          </cell>
          <cell r="D854" t="str">
            <v>Marshall</v>
          </cell>
          <cell r="E854" t="str">
            <v>County</v>
          </cell>
          <cell r="F854" t="str">
            <v>IA</v>
          </cell>
          <cell r="G854">
            <v>40648</v>
          </cell>
          <cell r="H854">
            <v>0.33925408384176342</v>
          </cell>
          <cell r="I854">
            <v>0.5</v>
          </cell>
          <cell r="J854">
            <v>31.327759625792556</v>
          </cell>
          <cell r="K854" t="str">
            <v>TONS</v>
          </cell>
        </row>
        <row r="855">
          <cell r="A855" t="str">
            <v>19129</v>
          </cell>
          <cell r="B855" t="str">
            <v>19</v>
          </cell>
          <cell r="C855" t="str">
            <v>129</v>
          </cell>
          <cell r="D855" t="str">
            <v>Mills</v>
          </cell>
          <cell r="E855" t="str">
            <v>County</v>
          </cell>
          <cell r="F855" t="str">
            <v>IA</v>
          </cell>
          <cell r="G855">
            <v>15059</v>
          </cell>
          <cell r="H855">
            <v>0.59572348761537952</v>
          </cell>
          <cell r="I855">
            <v>0.5</v>
          </cell>
          <cell r="J855">
            <v>20.38008205967984</v>
          </cell>
          <cell r="K855" t="str">
            <v>TONS</v>
          </cell>
        </row>
        <row r="856">
          <cell r="A856" t="str">
            <v>19131</v>
          </cell>
          <cell r="B856" t="str">
            <v>19</v>
          </cell>
          <cell r="C856" t="str">
            <v>131</v>
          </cell>
          <cell r="D856" t="str">
            <v>Mitchell</v>
          </cell>
          <cell r="E856" t="str">
            <v>County</v>
          </cell>
          <cell r="F856" t="str">
            <v>IA</v>
          </cell>
          <cell r="G856">
            <v>10776</v>
          </cell>
          <cell r="H856">
            <v>0.67195619896065328</v>
          </cell>
          <cell r="I856">
            <v>0.5</v>
          </cell>
          <cell r="J856">
            <v>16.449913520693539</v>
          </cell>
          <cell r="K856" t="str">
            <v>TONS</v>
          </cell>
        </row>
        <row r="857">
          <cell r="A857" t="str">
            <v>19133</v>
          </cell>
          <cell r="B857" t="str">
            <v>19</v>
          </cell>
          <cell r="C857" t="str">
            <v>133</v>
          </cell>
          <cell r="D857" t="str">
            <v>Monona</v>
          </cell>
          <cell r="E857" t="str">
            <v>County</v>
          </cell>
          <cell r="F857" t="str">
            <v>IA</v>
          </cell>
          <cell r="G857">
            <v>9243</v>
          </cell>
          <cell r="H857">
            <v>0.71199826896029428</v>
          </cell>
          <cell r="I857">
            <v>0.5</v>
          </cell>
          <cell r="J857">
            <v>14.950542864201655</v>
          </cell>
          <cell r="K857" t="str">
            <v>TONS</v>
          </cell>
        </row>
        <row r="858">
          <cell r="A858" t="str">
            <v>19135</v>
          </cell>
          <cell r="B858" t="str">
            <v>19</v>
          </cell>
          <cell r="C858" t="str">
            <v>135</v>
          </cell>
          <cell r="D858" t="str">
            <v>Monroe</v>
          </cell>
          <cell r="E858" t="str">
            <v>County</v>
          </cell>
          <cell r="F858" t="str">
            <v>IA</v>
          </cell>
          <cell r="G858">
            <v>7970</v>
          </cell>
          <cell r="H858">
            <v>0.55169385194479292</v>
          </cell>
          <cell r="I858">
            <v>0.5</v>
          </cell>
          <cell r="J858">
            <v>9.9889890554466909</v>
          </cell>
          <cell r="K858" t="str">
            <v>TONS</v>
          </cell>
        </row>
        <row r="859">
          <cell r="A859" t="str">
            <v>19137</v>
          </cell>
          <cell r="B859" t="str">
            <v>19</v>
          </cell>
          <cell r="C859" t="str">
            <v>137</v>
          </cell>
          <cell r="D859" t="str">
            <v>Montgomery</v>
          </cell>
          <cell r="E859" t="str">
            <v>County</v>
          </cell>
          <cell r="F859" t="str">
            <v>IA</v>
          </cell>
          <cell r="G859">
            <v>10740</v>
          </cell>
          <cell r="H859">
            <v>0.47886405959031658</v>
          </cell>
          <cell r="I859">
            <v>0.5</v>
          </cell>
          <cell r="J859">
            <v>11.683732252026912</v>
          </cell>
          <cell r="K859" t="str">
            <v>TONS</v>
          </cell>
        </row>
        <row r="860">
          <cell r="A860" t="str">
            <v>19139</v>
          </cell>
          <cell r="B860" t="str">
            <v>19</v>
          </cell>
          <cell r="C860" t="str">
            <v>139</v>
          </cell>
          <cell r="D860" t="str">
            <v>Muscatine</v>
          </cell>
          <cell r="E860" t="str">
            <v>County</v>
          </cell>
          <cell r="F860" t="str">
            <v>IA</v>
          </cell>
          <cell r="G860">
            <v>42745</v>
          </cell>
          <cell r="H860">
            <v>0.25551526494326821</v>
          </cell>
          <cell r="I860">
            <v>0.5</v>
          </cell>
          <cell r="J860">
            <v>24.812312591218731</v>
          </cell>
          <cell r="K860" t="str">
            <v>TONS</v>
          </cell>
        </row>
        <row r="861">
          <cell r="A861" t="str">
            <v>19141</v>
          </cell>
          <cell r="B861" t="str">
            <v>19</v>
          </cell>
          <cell r="C861" t="str">
            <v>141</v>
          </cell>
          <cell r="D861" t="str">
            <v>O'Brien</v>
          </cell>
          <cell r="E861" t="str">
            <v>County</v>
          </cell>
          <cell r="F861" t="str">
            <v>IA</v>
          </cell>
          <cell r="G861">
            <v>14398</v>
          </cell>
          <cell r="H861">
            <v>0.6627309348520628</v>
          </cell>
          <cell r="I861">
            <v>0.5</v>
          </cell>
          <cell r="J861">
            <v>21.677264854917517</v>
          </cell>
          <cell r="K861" t="str">
            <v>TONS</v>
          </cell>
        </row>
        <row r="862">
          <cell r="A862" t="str">
            <v>19143</v>
          </cell>
          <cell r="B862" t="str">
            <v>19</v>
          </cell>
          <cell r="C862" t="str">
            <v>143</v>
          </cell>
          <cell r="D862" t="str">
            <v>Osceola</v>
          </cell>
          <cell r="E862" t="str">
            <v>County</v>
          </cell>
          <cell r="F862" t="str">
            <v>IA</v>
          </cell>
          <cell r="G862">
            <v>6462</v>
          </cell>
          <cell r="H862">
            <v>0.58372021046115752</v>
          </cell>
          <cell r="I862">
            <v>0</v>
          </cell>
          <cell r="J862">
            <v>0</v>
          </cell>
          <cell r="K862" t="str">
            <v>TONS</v>
          </cell>
        </row>
        <row r="863">
          <cell r="A863" t="str">
            <v>19145</v>
          </cell>
          <cell r="B863" t="str">
            <v>19</v>
          </cell>
          <cell r="C863" t="str">
            <v>145</v>
          </cell>
          <cell r="D863" t="str">
            <v>Page</v>
          </cell>
          <cell r="E863" t="str">
            <v>County</v>
          </cell>
          <cell r="F863" t="str">
            <v>IA</v>
          </cell>
          <cell r="G863">
            <v>15932</v>
          </cell>
          <cell r="H863">
            <v>0.33354255586241527</v>
          </cell>
          <cell r="I863">
            <v>0.5</v>
          </cell>
          <cell r="J863">
            <v>12.072205558481626</v>
          </cell>
          <cell r="K863" t="str">
            <v>TONS</v>
          </cell>
        </row>
        <row r="864">
          <cell r="A864" t="str">
            <v>19147</v>
          </cell>
          <cell r="B864" t="str">
            <v>19</v>
          </cell>
          <cell r="C864" t="str">
            <v>147</v>
          </cell>
          <cell r="D864" t="str">
            <v>Palo Alto</v>
          </cell>
          <cell r="E864" t="str">
            <v>County</v>
          </cell>
          <cell r="F864" t="str">
            <v>IA</v>
          </cell>
          <cell r="G864">
            <v>9421</v>
          </cell>
          <cell r="H864">
            <v>0.61490287655238296</v>
          </cell>
          <cell r="I864">
            <v>0</v>
          </cell>
          <cell r="J864">
            <v>0</v>
          </cell>
          <cell r="K864" t="str">
            <v>TONS</v>
          </cell>
        </row>
        <row r="865">
          <cell r="A865" t="str">
            <v>19149</v>
          </cell>
          <cell r="B865" t="str">
            <v>19</v>
          </cell>
          <cell r="C865" t="str">
            <v>149</v>
          </cell>
          <cell r="D865" t="str">
            <v>Plymouth</v>
          </cell>
          <cell r="E865" t="str">
            <v>County</v>
          </cell>
          <cell r="F865" t="str">
            <v>IA</v>
          </cell>
          <cell r="G865">
            <v>24986</v>
          </cell>
          <cell r="H865">
            <v>0.62939245977747538</v>
          </cell>
          <cell r="I865">
            <v>0</v>
          </cell>
          <cell r="J865">
            <v>0</v>
          </cell>
          <cell r="K865" t="str">
            <v>TONS</v>
          </cell>
        </row>
        <row r="866">
          <cell r="A866" t="str">
            <v>19151</v>
          </cell>
          <cell r="B866" t="str">
            <v>19</v>
          </cell>
          <cell r="C866" t="str">
            <v>151</v>
          </cell>
          <cell r="D866" t="str">
            <v>Pocahontas</v>
          </cell>
          <cell r="E866" t="str">
            <v>County</v>
          </cell>
          <cell r="F866" t="str">
            <v>IA</v>
          </cell>
          <cell r="G866">
            <v>7310</v>
          </cell>
          <cell r="H866">
            <v>1</v>
          </cell>
          <cell r="I866">
            <v>1</v>
          </cell>
          <cell r="J866">
            <v>33.213331815017199</v>
          </cell>
          <cell r="K866" t="str">
            <v>TONS</v>
          </cell>
        </row>
        <row r="867">
          <cell r="A867" t="str">
            <v>19153</v>
          </cell>
          <cell r="B867" t="str">
            <v>19</v>
          </cell>
          <cell r="C867" t="str">
            <v>153</v>
          </cell>
          <cell r="D867" t="str">
            <v>Polk</v>
          </cell>
          <cell r="E867" t="str">
            <v>County</v>
          </cell>
          <cell r="F867" t="str">
            <v>IA</v>
          </cell>
          <cell r="G867">
            <v>430640</v>
          </cell>
          <cell r="H867">
            <v>4.9087404792866433E-2</v>
          </cell>
          <cell r="I867">
            <v>0.5</v>
          </cell>
          <cell r="J867">
            <v>0</v>
          </cell>
          <cell r="K867" t="str">
            <v>TONS</v>
          </cell>
        </row>
        <row r="868">
          <cell r="A868" t="str">
            <v>19155</v>
          </cell>
          <cell r="B868" t="str">
            <v>19</v>
          </cell>
          <cell r="C868" t="str">
            <v>155</v>
          </cell>
          <cell r="D868" t="str">
            <v>Pottawattamie</v>
          </cell>
          <cell r="E868" t="str">
            <v>County</v>
          </cell>
          <cell r="F868" t="str">
            <v>IA</v>
          </cell>
          <cell r="G868">
            <v>93158</v>
          </cell>
          <cell r="H868">
            <v>0.26419631164258572</v>
          </cell>
          <cell r="I868">
            <v>0.5</v>
          </cell>
          <cell r="J868">
            <v>55.912894844815547</v>
          </cell>
          <cell r="K868" t="str">
            <v>TONS</v>
          </cell>
        </row>
        <row r="869">
          <cell r="A869" t="str">
            <v>19157</v>
          </cell>
          <cell r="B869" t="str">
            <v>19</v>
          </cell>
          <cell r="C869" t="str">
            <v>157</v>
          </cell>
          <cell r="D869" t="str">
            <v>Poweshiek</v>
          </cell>
          <cell r="E869" t="str">
            <v>County</v>
          </cell>
          <cell r="F869" t="str">
            <v>IA</v>
          </cell>
          <cell r="G869">
            <v>18914</v>
          </cell>
          <cell r="H869">
            <v>0.51993232526171085</v>
          </cell>
          <cell r="I869">
            <v>0.5</v>
          </cell>
          <cell r="J869">
            <v>22.340622781729071</v>
          </cell>
          <cell r="K869" t="str">
            <v>TONS</v>
          </cell>
        </row>
        <row r="870">
          <cell r="A870" t="str">
            <v>19159</v>
          </cell>
          <cell r="B870" t="str">
            <v>19</v>
          </cell>
          <cell r="C870" t="str">
            <v>159</v>
          </cell>
          <cell r="D870" t="str">
            <v>Ringgold</v>
          </cell>
          <cell r="E870" t="str">
            <v>County</v>
          </cell>
          <cell r="F870" t="str">
            <v>IA</v>
          </cell>
          <cell r="G870">
            <v>5131</v>
          </cell>
          <cell r="H870">
            <v>1</v>
          </cell>
          <cell r="I870">
            <v>0.5</v>
          </cell>
          <cell r="J870">
            <v>11.656470967363422</v>
          </cell>
          <cell r="K870" t="str">
            <v>TONS</v>
          </cell>
        </row>
        <row r="871">
          <cell r="A871" t="str">
            <v>19161</v>
          </cell>
          <cell r="B871" t="str">
            <v>19</v>
          </cell>
          <cell r="C871" t="str">
            <v>161</v>
          </cell>
          <cell r="D871" t="str">
            <v>Sac</v>
          </cell>
          <cell r="E871" t="str">
            <v>County</v>
          </cell>
          <cell r="F871" t="str">
            <v>IA</v>
          </cell>
          <cell r="G871">
            <v>10350</v>
          </cell>
          <cell r="H871">
            <v>1</v>
          </cell>
          <cell r="I871">
            <v>0</v>
          </cell>
          <cell r="J871">
            <v>0</v>
          </cell>
          <cell r="K871" t="str">
            <v>TONS</v>
          </cell>
        </row>
        <row r="872">
          <cell r="A872" t="str">
            <v>19163</v>
          </cell>
          <cell r="B872" t="str">
            <v>19</v>
          </cell>
          <cell r="C872" t="str">
            <v>163</v>
          </cell>
          <cell r="D872" t="str">
            <v>Scott</v>
          </cell>
          <cell r="E872" t="str">
            <v>County</v>
          </cell>
          <cell r="F872" t="str">
            <v>IA</v>
          </cell>
          <cell r="G872">
            <v>165224</v>
          </cell>
          <cell r="H872">
            <v>0.13510749043722461</v>
          </cell>
          <cell r="I872">
            <v>0.5</v>
          </cell>
          <cell r="J872">
            <v>0</v>
          </cell>
          <cell r="K872" t="str">
            <v>TONS</v>
          </cell>
        </row>
        <row r="873">
          <cell r="A873" t="str">
            <v>19165</v>
          </cell>
          <cell r="B873" t="str">
            <v>19</v>
          </cell>
          <cell r="C873" t="str">
            <v>165</v>
          </cell>
          <cell r="D873" t="str">
            <v>Shelby</v>
          </cell>
          <cell r="E873" t="str">
            <v>County</v>
          </cell>
          <cell r="F873" t="str">
            <v>IA</v>
          </cell>
          <cell r="G873">
            <v>12167</v>
          </cell>
          <cell r="H873">
            <v>0.59447686364757135</v>
          </cell>
          <cell r="I873">
            <v>0</v>
          </cell>
          <cell r="J873">
            <v>0</v>
          </cell>
          <cell r="K873" t="str">
            <v>TONS</v>
          </cell>
        </row>
        <row r="874">
          <cell r="A874" t="str">
            <v>19167</v>
          </cell>
          <cell r="B874" t="str">
            <v>19</v>
          </cell>
          <cell r="C874" t="str">
            <v>167</v>
          </cell>
          <cell r="D874" t="str">
            <v>Sioux</v>
          </cell>
          <cell r="E874" t="str">
            <v>County</v>
          </cell>
          <cell r="F874" t="str">
            <v>IA</v>
          </cell>
          <cell r="G874">
            <v>33704</v>
          </cell>
          <cell r="H874">
            <v>0.50824827913600756</v>
          </cell>
          <cell r="I874">
            <v>1</v>
          </cell>
          <cell r="J874">
            <v>77.830967714260552</v>
          </cell>
          <cell r="K874" t="str">
            <v>TONS</v>
          </cell>
        </row>
        <row r="875">
          <cell r="A875" t="str">
            <v>19169</v>
          </cell>
          <cell r="B875" t="str">
            <v>19</v>
          </cell>
          <cell r="C875" t="str">
            <v>169</v>
          </cell>
          <cell r="D875" t="str">
            <v>Story</v>
          </cell>
          <cell r="E875" t="str">
            <v>County</v>
          </cell>
          <cell r="F875" t="str">
            <v>IA</v>
          </cell>
          <cell r="G875">
            <v>89542</v>
          </cell>
          <cell r="H875">
            <v>0.16935069576288223</v>
          </cell>
          <cell r="I875">
            <v>0.5</v>
          </cell>
          <cell r="J875">
            <v>0</v>
          </cell>
          <cell r="K875" t="str">
            <v>TONS</v>
          </cell>
        </row>
        <row r="876">
          <cell r="A876" t="str">
            <v>19171</v>
          </cell>
          <cell r="B876" t="str">
            <v>19</v>
          </cell>
          <cell r="C876" t="str">
            <v>171</v>
          </cell>
          <cell r="D876" t="str">
            <v>Tama</v>
          </cell>
          <cell r="E876" t="str">
            <v>County</v>
          </cell>
          <cell r="F876" t="str">
            <v>IA</v>
          </cell>
          <cell r="G876">
            <v>17767</v>
          </cell>
          <cell r="H876">
            <v>0.72398266449034732</v>
          </cell>
          <cell r="I876">
            <v>0.5</v>
          </cell>
          <cell r="J876">
            <v>29.221825385538047</v>
          </cell>
          <cell r="K876" t="str">
            <v>TONS</v>
          </cell>
        </row>
        <row r="877">
          <cell r="A877" t="str">
            <v>19173</v>
          </cell>
          <cell r="B877" t="str">
            <v>19</v>
          </cell>
          <cell r="C877" t="str">
            <v>173</v>
          </cell>
          <cell r="D877" t="str">
            <v>Taylor</v>
          </cell>
          <cell r="E877" t="str">
            <v>County</v>
          </cell>
          <cell r="F877" t="str">
            <v>IA</v>
          </cell>
          <cell r="G877">
            <v>6317</v>
          </cell>
          <cell r="H877">
            <v>1</v>
          </cell>
          <cell r="I877">
            <v>0.5</v>
          </cell>
          <cell r="J877">
            <v>14.350794601604902</v>
          </cell>
          <cell r="K877" t="str">
            <v>TONS</v>
          </cell>
        </row>
        <row r="878">
          <cell r="A878" t="str">
            <v>19175</v>
          </cell>
          <cell r="B878" t="str">
            <v>19</v>
          </cell>
          <cell r="C878" t="str">
            <v>175</v>
          </cell>
          <cell r="D878" t="str">
            <v>Union</v>
          </cell>
          <cell r="E878" t="str">
            <v>County</v>
          </cell>
          <cell r="F878" t="str">
            <v>IA</v>
          </cell>
          <cell r="G878">
            <v>12534</v>
          </cell>
          <cell r="H878">
            <v>0.39229296314025852</v>
          </cell>
          <cell r="I878">
            <v>0.5</v>
          </cell>
          <cell r="J878">
            <v>11.170311390864541</v>
          </cell>
          <cell r="K878" t="str">
            <v>TONS</v>
          </cell>
        </row>
        <row r="879">
          <cell r="A879" t="str">
            <v>19177</v>
          </cell>
          <cell r="B879" t="str">
            <v>19</v>
          </cell>
          <cell r="C879" t="str">
            <v>177</v>
          </cell>
          <cell r="D879" t="str">
            <v>Van Buren</v>
          </cell>
          <cell r="E879" t="str">
            <v>County</v>
          </cell>
          <cell r="F879" t="str">
            <v>IA</v>
          </cell>
          <cell r="G879">
            <v>7570</v>
          </cell>
          <cell r="H879">
            <v>1</v>
          </cell>
          <cell r="I879">
            <v>0.5</v>
          </cell>
          <cell r="J879">
            <v>17.197327075217522</v>
          </cell>
          <cell r="K879" t="str">
            <v>TONS</v>
          </cell>
        </row>
        <row r="880">
          <cell r="A880" t="str">
            <v>19179</v>
          </cell>
          <cell r="B880" t="str">
            <v>19</v>
          </cell>
          <cell r="C880" t="str">
            <v>179</v>
          </cell>
          <cell r="D880" t="str">
            <v>Wapello</v>
          </cell>
          <cell r="E880" t="str">
            <v>County</v>
          </cell>
          <cell r="F880" t="str">
            <v>IA</v>
          </cell>
          <cell r="G880">
            <v>35625</v>
          </cell>
          <cell r="H880">
            <v>0.30467368421052632</v>
          </cell>
          <cell r="I880">
            <v>0.5</v>
          </cell>
          <cell r="J880">
            <v>24.657831978125628</v>
          </cell>
          <cell r="K880" t="str">
            <v>TONS</v>
          </cell>
        </row>
        <row r="881">
          <cell r="A881" t="str">
            <v>19181</v>
          </cell>
          <cell r="B881" t="str">
            <v>19</v>
          </cell>
          <cell r="C881" t="str">
            <v>181</v>
          </cell>
          <cell r="D881" t="str">
            <v>Warren</v>
          </cell>
          <cell r="E881" t="str">
            <v>County</v>
          </cell>
          <cell r="F881" t="str">
            <v>IA</v>
          </cell>
          <cell r="G881">
            <v>46225</v>
          </cell>
          <cell r="H881">
            <v>0.41955651703623581</v>
          </cell>
          <cell r="I881">
            <v>0.5</v>
          </cell>
          <cell r="J881">
            <v>44.058779563641835</v>
          </cell>
          <cell r="K881" t="str">
            <v>TONS</v>
          </cell>
        </row>
        <row r="882">
          <cell r="A882" t="str">
            <v>19183</v>
          </cell>
          <cell r="B882" t="str">
            <v>19</v>
          </cell>
          <cell r="C882" t="str">
            <v>183</v>
          </cell>
          <cell r="D882" t="str">
            <v>Washington</v>
          </cell>
          <cell r="E882" t="str">
            <v>County</v>
          </cell>
          <cell r="F882" t="str">
            <v>IA</v>
          </cell>
          <cell r="G882">
            <v>21704</v>
          </cell>
          <cell r="H882">
            <v>0.69461850350165866</v>
          </cell>
          <cell r="I882">
            <v>0.5</v>
          </cell>
          <cell r="J882">
            <v>34.24926063222977</v>
          </cell>
          <cell r="K882" t="str">
            <v>TONS</v>
          </cell>
        </row>
        <row r="883">
          <cell r="A883" t="str">
            <v>19185</v>
          </cell>
          <cell r="B883" t="str">
            <v>19</v>
          </cell>
          <cell r="C883" t="str">
            <v>185</v>
          </cell>
          <cell r="D883" t="str">
            <v>Wayne</v>
          </cell>
          <cell r="E883" t="str">
            <v>County</v>
          </cell>
          <cell r="F883" t="str">
            <v>IA</v>
          </cell>
          <cell r="G883">
            <v>6403</v>
          </cell>
          <cell r="H883">
            <v>1</v>
          </cell>
          <cell r="I883">
            <v>0.5</v>
          </cell>
          <cell r="J883">
            <v>14.546167141693237</v>
          </cell>
          <cell r="K883" t="str">
            <v>TONS</v>
          </cell>
        </row>
        <row r="884">
          <cell r="A884" t="str">
            <v>19187</v>
          </cell>
          <cell r="B884" t="str">
            <v>19</v>
          </cell>
          <cell r="C884" t="str">
            <v>187</v>
          </cell>
          <cell r="D884" t="str">
            <v>Webster</v>
          </cell>
          <cell r="E884" t="str">
            <v>County</v>
          </cell>
          <cell r="F884" t="str">
            <v>IA</v>
          </cell>
          <cell r="G884">
            <v>38013</v>
          </cell>
          <cell r="H884">
            <v>0.33912082708547076</v>
          </cell>
          <cell r="I884">
            <v>0.5</v>
          </cell>
          <cell r="J884">
            <v>29.285435049752856</v>
          </cell>
          <cell r="K884" t="str">
            <v>TONS</v>
          </cell>
        </row>
        <row r="885">
          <cell r="A885" t="str">
            <v>19189</v>
          </cell>
          <cell r="B885" t="str">
            <v>19</v>
          </cell>
          <cell r="C885" t="str">
            <v>189</v>
          </cell>
          <cell r="D885" t="str">
            <v>Winnebago</v>
          </cell>
          <cell r="E885" t="str">
            <v>County</v>
          </cell>
          <cell r="F885" t="str">
            <v>IA</v>
          </cell>
          <cell r="G885">
            <v>10866</v>
          </cell>
          <cell r="H885">
            <v>0.66123688569850914</v>
          </cell>
          <cell r="I885">
            <v>1</v>
          </cell>
          <cell r="J885">
            <v>32.645388384527848</v>
          </cell>
          <cell r="K885" t="str">
            <v>TONS</v>
          </cell>
        </row>
        <row r="886">
          <cell r="A886" t="str">
            <v>19191</v>
          </cell>
          <cell r="B886" t="str">
            <v>19</v>
          </cell>
          <cell r="C886" t="str">
            <v>191</v>
          </cell>
          <cell r="D886" t="str">
            <v>Winneshiek</v>
          </cell>
          <cell r="E886" t="str">
            <v>County</v>
          </cell>
          <cell r="F886" t="str">
            <v>IA</v>
          </cell>
          <cell r="G886">
            <v>21056</v>
          </cell>
          <cell r="H886">
            <v>0.58980813069908811</v>
          </cell>
          <cell r="I886">
            <v>0.5</v>
          </cell>
          <cell r="J886">
            <v>28.21315785298896</v>
          </cell>
          <cell r="K886" t="str">
            <v>TONS</v>
          </cell>
        </row>
        <row r="887">
          <cell r="A887" t="str">
            <v>19193</v>
          </cell>
          <cell r="B887" t="str">
            <v>19</v>
          </cell>
          <cell r="C887" t="str">
            <v>193</v>
          </cell>
          <cell r="D887" t="str">
            <v>Woodbury</v>
          </cell>
          <cell r="E887" t="str">
            <v>County</v>
          </cell>
          <cell r="F887" t="str">
            <v>IA</v>
          </cell>
          <cell r="G887">
            <v>102172</v>
          </cell>
          <cell r="H887">
            <v>0.17456837489723212</v>
          </cell>
          <cell r="I887">
            <v>0.5</v>
          </cell>
          <cell r="J887">
            <v>0</v>
          </cell>
          <cell r="K887" t="str">
            <v>TONS</v>
          </cell>
        </row>
        <row r="888">
          <cell r="A888" t="str">
            <v>19195</v>
          </cell>
          <cell r="B888" t="str">
            <v>19</v>
          </cell>
          <cell r="C888" t="str">
            <v>195</v>
          </cell>
          <cell r="D888" t="str">
            <v>Worth</v>
          </cell>
          <cell r="E888" t="str">
            <v>County</v>
          </cell>
          <cell r="F888" t="str">
            <v>IA</v>
          </cell>
          <cell r="G888">
            <v>7598</v>
          </cell>
          <cell r="H888">
            <v>1</v>
          </cell>
          <cell r="I888">
            <v>0</v>
          </cell>
          <cell r="J888">
            <v>0</v>
          </cell>
          <cell r="K888" t="str">
            <v>TONS</v>
          </cell>
        </row>
        <row r="889">
          <cell r="A889" t="str">
            <v>19197</v>
          </cell>
          <cell r="B889" t="str">
            <v>19</v>
          </cell>
          <cell r="C889" t="str">
            <v>197</v>
          </cell>
          <cell r="D889" t="str">
            <v>Wright</v>
          </cell>
          <cell r="E889" t="str">
            <v>County</v>
          </cell>
          <cell r="F889" t="str">
            <v>IA</v>
          </cell>
          <cell r="G889">
            <v>13229</v>
          </cell>
          <cell r="H889">
            <v>0.56799455741174687</v>
          </cell>
          <cell r="I889">
            <v>0</v>
          </cell>
          <cell r="J889">
            <v>0</v>
          </cell>
          <cell r="K889" t="str">
            <v>TONS</v>
          </cell>
        </row>
        <row r="890">
          <cell r="A890" t="str">
            <v>20001</v>
          </cell>
          <cell r="B890" t="str">
            <v>20</v>
          </cell>
          <cell r="C890" t="str">
            <v>001</v>
          </cell>
          <cell r="D890" t="str">
            <v>Allen</v>
          </cell>
          <cell r="E890" t="str">
            <v>County</v>
          </cell>
          <cell r="F890" t="str">
            <v>KS</v>
          </cell>
          <cell r="G890">
            <v>13371</v>
          </cell>
          <cell r="H890">
            <v>0.57153541245980111</v>
          </cell>
          <cell r="I890">
            <v>0</v>
          </cell>
          <cell r="J890">
            <v>0</v>
          </cell>
          <cell r="K890" t="str">
            <v>TONS</v>
          </cell>
        </row>
        <row r="891">
          <cell r="A891" t="str">
            <v>20003</v>
          </cell>
          <cell r="B891" t="str">
            <v>20</v>
          </cell>
          <cell r="C891" t="str">
            <v>003</v>
          </cell>
          <cell r="D891" t="str">
            <v>Anderson</v>
          </cell>
          <cell r="E891" t="str">
            <v>County</v>
          </cell>
          <cell r="F891" t="str">
            <v>KS</v>
          </cell>
          <cell r="G891">
            <v>8102</v>
          </cell>
          <cell r="H891">
            <v>0.5882498148605283</v>
          </cell>
          <cell r="I891">
            <v>0.5</v>
          </cell>
          <cell r="J891">
            <v>10.827273558848971</v>
          </cell>
          <cell r="K891" t="str">
            <v>TONS</v>
          </cell>
        </row>
        <row r="892">
          <cell r="A892" t="str">
            <v>20005</v>
          </cell>
          <cell r="B892" t="str">
            <v>20</v>
          </cell>
          <cell r="C892" t="str">
            <v>005</v>
          </cell>
          <cell r="D892" t="str">
            <v>Atchison</v>
          </cell>
          <cell r="E892" t="str">
            <v>County</v>
          </cell>
          <cell r="F892" t="str">
            <v>KS</v>
          </cell>
          <cell r="G892">
            <v>16924</v>
          </cell>
          <cell r="H892">
            <v>0.34152682580950128</v>
          </cell>
          <cell r="I892">
            <v>0.5</v>
          </cell>
          <cell r="J892">
            <v>13.130852112913775</v>
          </cell>
          <cell r="K892" t="str">
            <v>TONS</v>
          </cell>
        </row>
        <row r="893">
          <cell r="A893" t="str">
            <v>20007</v>
          </cell>
          <cell r="B893" t="str">
            <v>20</v>
          </cell>
          <cell r="C893" t="str">
            <v>007</v>
          </cell>
          <cell r="D893" t="str">
            <v>Barber</v>
          </cell>
          <cell r="E893" t="str">
            <v>County</v>
          </cell>
          <cell r="F893" t="str">
            <v>KS</v>
          </cell>
          <cell r="G893">
            <v>4861</v>
          </cell>
          <cell r="H893">
            <v>1</v>
          </cell>
          <cell r="I893">
            <v>0</v>
          </cell>
          <cell r="J893">
            <v>0</v>
          </cell>
          <cell r="K893" t="str">
            <v>TONS</v>
          </cell>
        </row>
        <row r="894">
          <cell r="A894" t="str">
            <v>20009</v>
          </cell>
          <cell r="B894" t="str">
            <v>20</v>
          </cell>
          <cell r="C894" t="str">
            <v>009</v>
          </cell>
          <cell r="D894" t="str">
            <v>Barton</v>
          </cell>
          <cell r="E894" t="str">
            <v>County</v>
          </cell>
          <cell r="F894" t="str">
            <v>KS</v>
          </cell>
          <cell r="G894">
            <v>27674</v>
          </cell>
          <cell r="H894">
            <v>0.31755438317554385</v>
          </cell>
          <cell r="I894">
            <v>1</v>
          </cell>
          <cell r="J894">
            <v>39.928694937123275</v>
          </cell>
          <cell r="K894" t="str">
            <v>TONS</v>
          </cell>
        </row>
        <row r="895">
          <cell r="A895" t="str">
            <v>20011</v>
          </cell>
          <cell r="B895" t="str">
            <v>20</v>
          </cell>
          <cell r="C895" t="str">
            <v>011</v>
          </cell>
          <cell r="D895" t="str">
            <v>Bourbon</v>
          </cell>
          <cell r="E895" t="str">
            <v>County</v>
          </cell>
          <cell r="F895" t="str">
            <v>KS</v>
          </cell>
          <cell r="G895">
            <v>15173</v>
          </cell>
          <cell r="H895">
            <v>0.47966783101561983</v>
          </cell>
          <cell r="I895">
            <v>0.5</v>
          </cell>
          <cell r="J895">
            <v>16.533969148405962</v>
          </cell>
          <cell r="K895" t="str">
            <v>TONS</v>
          </cell>
        </row>
        <row r="896">
          <cell r="A896" t="str">
            <v>20013</v>
          </cell>
          <cell r="B896" t="str">
            <v>20</v>
          </cell>
          <cell r="C896" t="str">
            <v>013</v>
          </cell>
          <cell r="D896" t="str">
            <v>Brown</v>
          </cell>
          <cell r="E896" t="str">
            <v>County</v>
          </cell>
          <cell r="F896" t="str">
            <v>KS</v>
          </cell>
          <cell r="G896">
            <v>9984</v>
          </cell>
          <cell r="H896">
            <v>0.68439503205128205</v>
          </cell>
          <cell r="I896">
            <v>0.5</v>
          </cell>
          <cell r="J896">
            <v>15.523029842134919</v>
          </cell>
          <cell r="K896" t="str">
            <v>TONS</v>
          </cell>
        </row>
        <row r="897">
          <cell r="A897" t="str">
            <v>20015</v>
          </cell>
          <cell r="B897" t="str">
            <v>20</v>
          </cell>
          <cell r="C897" t="str">
            <v>015</v>
          </cell>
          <cell r="D897" t="str">
            <v>Butler</v>
          </cell>
          <cell r="E897" t="str">
            <v>County</v>
          </cell>
          <cell r="F897" t="str">
            <v>KS</v>
          </cell>
          <cell r="G897">
            <v>65880</v>
          </cell>
          <cell r="H897">
            <v>0.40473588342440803</v>
          </cell>
          <cell r="I897">
            <v>0</v>
          </cell>
          <cell r="J897">
            <v>0</v>
          </cell>
          <cell r="K897" t="str">
            <v>TONS</v>
          </cell>
        </row>
        <row r="898">
          <cell r="A898" t="str">
            <v>20017</v>
          </cell>
          <cell r="B898" t="str">
            <v>20</v>
          </cell>
          <cell r="C898" t="str">
            <v>017</v>
          </cell>
          <cell r="D898" t="str">
            <v>Chase</v>
          </cell>
          <cell r="E898" t="str">
            <v>County</v>
          </cell>
          <cell r="F898" t="str">
            <v>KS</v>
          </cell>
          <cell r="G898">
            <v>2790</v>
          </cell>
          <cell r="H898">
            <v>1</v>
          </cell>
          <cell r="I898">
            <v>0</v>
          </cell>
          <cell r="J898">
            <v>0</v>
          </cell>
          <cell r="K898" t="str">
            <v>TONS</v>
          </cell>
        </row>
        <row r="899">
          <cell r="A899" t="str">
            <v>20019</v>
          </cell>
          <cell r="B899" t="str">
            <v>20</v>
          </cell>
          <cell r="C899" t="str">
            <v>019</v>
          </cell>
          <cell r="D899" t="str">
            <v>Chautauqua</v>
          </cell>
          <cell r="E899" t="str">
            <v>County</v>
          </cell>
          <cell r="F899" t="str">
            <v>KS</v>
          </cell>
          <cell r="G899">
            <v>3669</v>
          </cell>
          <cell r="H899">
            <v>1</v>
          </cell>
          <cell r="I899">
            <v>0.5</v>
          </cell>
          <cell r="J899">
            <v>8.3351377858617042</v>
          </cell>
          <cell r="K899" t="str">
            <v>TONS</v>
          </cell>
        </row>
        <row r="900">
          <cell r="A900" t="str">
            <v>20021</v>
          </cell>
          <cell r="B900" t="str">
            <v>20</v>
          </cell>
          <cell r="C900" t="str">
            <v>021</v>
          </cell>
          <cell r="D900" t="str">
            <v>Cherokee</v>
          </cell>
          <cell r="E900" t="str">
            <v>County</v>
          </cell>
          <cell r="F900" t="str">
            <v>KS</v>
          </cell>
          <cell r="G900">
            <v>21603</v>
          </cell>
          <cell r="H900">
            <v>0.49062630190251355</v>
          </cell>
          <cell r="I900">
            <v>0.5</v>
          </cell>
          <cell r="J900">
            <v>24.078529679026488</v>
          </cell>
          <cell r="K900" t="str">
            <v>TONS</v>
          </cell>
        </row>
        <row r="901">
          <cell r="A901" t="str">
            <v>20023</v>
          </cell>
          <cell r="B901" t="str">
            <v>20</v>
          </cell>
          <cell r="C901" t="str">
            <v>023</v>
          </cell>
          <cell r="D901" t="str">
            <v>Cheyenne</v>
          </cell>
          <cell r="E901" t="str">
            <v>County</v>
          </cell>
          <cell r="F901" t="str">
            <v>KS</v>
          </cell>
          <cell r="G901">
            <v>2726</v>
          </cell>
          <cell r="H901">
            <v>1</v>
          </cell>
          <cell r="I901">
            <v>0</v>
          </cell>
          <cell r="J901">
            <v>0</v>
          </cell>
          <cell r="K901" t="str">
            <v>TONS</v>
          </cell>
        </row>
        <row r="902">
          <cell r="A902" t="str">
            <v>20025</v>
          </cell>
          <cell r="B902" t="str">
            <v>20</v>
          </cell>
          <cell r="C902" t="str">
            <v>025</v>
          </cell>
          <cell r="D902" t="str">
            <v>Clark</v>
          </cell>
          <cell r="E902" t="str">
            <v>County</v>
          </cell>
          <cell r="F902" t="str">
            <v>KS</v>
          </cell>
          <cell r="G902">
            <v>2215</v>
          </cell>
          <cell r="H902">
            <v>1</v>
          </cell>
          <cell r="I902">
            <v>0</v>
          </cell>
          <cell r="J902">
            <v>0</v>
          </cell>
          <cell r="K902" t="str">
            <v>TONS</v>
          </cell>
        </row>
        <row r="903">
          <cell r="A903" t="str">
            <v>20027</v>
          </cell>
          <cell r="B903" t="str">
            <v>20</v>
          </cell>
          <cell r="C903" t="str">
            <v>027</v>
          </cell>
          <cell r="D903" t="str">
            <v>Clay</v>
          </cell>
          <cell r="E903" t="str">
            <v>County</v>
          </cell>
          <cell r="F903" t="str">
            <v>KS</v>
          </cell>
          <cell r="G903">
            <v>8535</v>
          </cell>
          <cell r="H903">
            <v>0.4953719976567077</v>
          </cell>
          <cell r="I903">
            <v>0</v>
          </cell>
          <cell r="J903">
            <v>0</v>
          </cell>
          <cell r="K903" t="str">
            <v>TONS</v>
          </cell>
        </row>
        <row r="904">
          <cell r="A904" t="str">
            <v>20029</v>
          </cell>
          <cell r="B904" t="str">
            <v>20</v>
          </cell>
          <cell r="C904" t="str">
            <v>029</v>
          </cell>
          <cell r="D904" t="str">
            <v>Cloud</v>
          </cell>
          <cell r="E904" t="str">
            <v>County</v>
          </cell>
          <cell r="F904" t="str">
            <v>KS</v>
          </cell>
          <cell r="G904">
            <v>9533</v>
          </cell>
          <cell r="H904">
            <v>0.43984055386551979</v>
          </cell>
          <cell r="I904">
            <v>0.5</v>
          </cell>
          <cell r="J904">
            <v>9.5255472161673822</v>
          </cell>
          <cell r="K904" t="str">
            <v>TONS</v>
          </cell>
        </row>
        <row r="905">
          <cell r="A905" t="str">
            <v>20031</v>
          </cell>
          <cell r="B905" t="str">
            <v>20</v>
          </cell>
          <cell r="C905" t="str">
            <v>031</v>
          </cell>
          <cell r="D905" t="str">
            <v>Coffey</v>
          </cell>
          <cell r="E905" t="str">
            <v>County</v>
          </cell>
          <cell r="F905" t="str">
            <v>KS</v>
          </cell>
          <cell r="G905">
            <v>8601</v>
          </cell>
          <cell r="H905">
            <v>0.70898732705499357</v>
          </cell>
          <cell r="I905">
            <v>0</v>
          </cell>
          <cell r="J905">
            <v>0</v>
          </cell>
          <cell r="K905" t="str">
            <v>TONS</v>
          </cell>
        </row>
        <row r="906">
          <cell r="A906" t="str">
            <v>20033</v>
          </cell>
          <cell r="B906" t="str">
            <v>20</v>
          </cell>
          <cell r="C906" t="str">
            <v>033</v>
          </cell>
          <cell r="D906" t="str">
            <v>Comanche</v>
          </cell>
          <cell r="E906" t="str">
            <v>County</v>
          </cell>
          <cell r="F906" t="str">
            <v>KS</v>
          </cell>
          <cell r="G906">
            <v>1891</v>
          </cell>
          <cell r="H906">
            <v>1</v>
          </cell>
          <cell r="I906">
            <v>0</v>
          </cell>
          <cell r="J906">
            <v>0</v>
          </cell>
          <cell r="K906" t="str">
            <v>TONS</v>
          </cell>
        </row>
        <row r="907">
          <cell r="A907" t="str">
            <v>20035</v>
          </cell>
          <cell r="B907" t="str">
            <v>20</v>
          </cell>
          <cell r="C907" t="str">
            <v>035</v>
          </cell>
          <cell r="D907" t="str">
            <v>Cowley</v>
          </cell>
          <cell r="E907" t="str">
            <v>County</v>
          </cell>
          <cell r="F907" t="str">
            <v>KS</v>
          </cell>
          <cell r="G907">
            <v>36311</v>
          </cell>
          <cell r="H907">
            <v>0.30998870865577927</v>
          </cell>
          <cell r="I907">
            <v>0</v>
          </cell>
          <cell r="J907">
            <v>0</v>
          </cell>
          <cell r="K907" t="str">
            <v>TONS</v>
          </cell>
        </row>
        <row r="908">
          <cell r="A908" t="str">
            <v>20037</v>
          </cell>
          <cell r="B908" t="str">
            <v>20</v>
          </cell>
          <cell r="C908" t="str">
            <v>037</v>
          </cell>
          <cell r="D908" t="str">
            <v>Crawford</v>
          </cell>
          <cell r="E908" t="str">
            <v>County</v>
          </cell>
          <cell r="F908" t="str">
            <v>KS</v>
          </cell>
          <cell r="G908">
            <v>39134</v>
          </cell>
          <cell r="H908">
            <v>0.34928706495630396</v>
          </cell>
          <cell r="I908">
            <v>0.5</v>
          </cell>
          <cell r="J908">
            <v>31.052875005435709</v>
          </cell>
          <cell r="K908" t="str">
            <v>TONS</v>
          </cell>
        </row>
        <row r="909">
          <cell r="A909" t="str">
            <v>20039</v>
          </cell>
          <cell r="B909" t="str">
            <v>20</v>
          </cell>
          <cell r="C909" t="str">
            <v>039</v>
          </cell>
          <cell r="D909" t="str">
            <v>Decatur</v>
          </cell>
          <cell r="E909" t="str">
            <v>County</v>
          </cell>
          <cell r="F909" t="str">
            <v>KS</v>
          </cell>
          <cell r="G909">
            <v>2961</v>
          </cell>
          <cell r="H909">
            <v>1</v>
          </cell>
          <cell r="I909">
            <v>0</v>
          </cell>
          <cell r="J909">
            <v>0</v>
          </cell>
          <cell r="K909" t="str">
            <v>TONS</v>
          </cell>
        </row>
        <row r="910">
          <cell r="A910" t="str">
            <v>20041</v>
          </cell>
          <cell r="B910" t="str">
            <v>20</v>
          </cell>
          <cell r="C910" t="str">
            <v>041</v>
          </cell>
          <cell r="D910" t="str">
            <v>Dickinson</v>
          </cell>
          <cell r="E910" t="str">
            <v>County</v>
          </cell>
          <cell r="F910" t="str">
            <v>KS</v>
          </cell>
          <cell r="G910">
            <v>19754</v>
          </cell>
          <cell r="H910">
            <v>0.64290776551584494</v>
          </cell>
          <cell r="I910">
            <v>0</v>
          </cell>
          <cell r="J910">
            <v>0</v>
          </cell>
          <cell r="K910" t="str">
            <v>TONS</v>
          </cell>
        </row>
        <row r="911">
          <cell r="A911" t="str">
            <v>20043</v>
          </cell>
          <cell r="B911" t="str">
            <v>20</v>
          </cell>
          <cell r="C911" t="str">
            <v>043</v>
          </cell>
          <cell r="D911" t="str">
            <v>Doniphan</v>
          </cell>
          <cell r="E911" t="str">
            <v>County</v>
          </cell>
          <cell r="F911" t="str">
            <v>KS</v>
          </cell>
          <cell r="G911">
            <v>7945</v>
          </cell>
          <cell r="H911">
            <v>0.70195091252359976</v>
          </cell>
          <cell r="I911">
            <v>0.5</v>
          </cell>
          <cell r="J911">
            <v>12.669682047356424</v>
          </cell>
          <cell r="K911" t="str">
            <v>TONS</v>
          </cell>
        </row>
        <row r="912">
          <cell r="A912" t="str">
            <v>20045</v>
          </cell>
          <cell r="B912" t="str">
            <v>20</v>
          </cell>
          <cell r="C912" t="str">
            <v>045</v>
          </cell>
          <cell r="D912" t="str">
            <v>Douglas</v>
          </cell>
          <cell r="E912" t="str">
            <v>County</v>
          </cell>
          <cell r="F912" t="str">
            <v>KS</v>
          </cell>
          <cell r="G912">
            <v>110826</v>
          </cell>
          <cell r="H912">
            <v>0.11012758738924079</v>
          </cell>
          <cell r="I912">
            <v>0.5</v>
          </cell>
          <cell r="J912">
            <v>0</v>
          </cell>
          <cell r="K912" t="str">
            <v>TONS</v>
          </cell>
        </row>
        <row r="913">
          <cell r="A913" t="str">
            <v>20047</v>
          </cell>
          <cell r="B913" t="str">
            <v>20</v>
          </cell>
          <cell r="C913" t="str">
            <v>047</v>
          </cell>
          <cell r="D913" t="str">
            <v>Edwards</v>
          </cell>
          <cell r="E913" t="str">
            <v>County</v>
          </cell>
          <cell r="F913" t="str">
            <v>KS</v>
          </cell>
          <cell r="G913">
            <v>3037</v>
          </cell>
          <cell r="H913">
            <v>1</v>
          </cell>
          <cell r="I913">
            <v>0.5</v>
          </cell>
          <cell r="J913">
            <v>6.8993767935846275</v>
          </cell>
          <cell r="K913" t="str">
            <v>TONS</v>
          </cell>
        </row>
        <row r="914">
          <cell r="A914" t="str">
            <v>20049</v>
          </cell>
          <cell r="B914" t="str">
            <v>20</v>
          </cell>
          <cell r="C914" t="str">
            <v>049</v>
          </cell>
          <cell r="D914" t="str">
            <v>Elk</v>
          </cell>
          <cell r="E914" t="str">
            <v>County</v>
          </cell>
          <cell r="F914" t="str">
            <v>KS</v>
          </cell>
          <cell r="G914">
            <v>2882</v>
          </cell>
          <cell r="H914">
            <v>1</v>
          </cell>
          <cell r="I914">
            <v>0</v>
          </cell>
          <cell r="J914">
            <v>0</v>
          </cell>
          <cell r="K914" t="str">
            <v>TONS</v>
          </cell>
        </row>
        <row r="915">
          <cell r="A915" t="str">
            <v>20051</v>
          </cell>
          <cell r="B915" t="str">
            <v>20</v>
          </cell>
          <cell r="C915" t="str">
            <v>051</v>
          </cell>
          <cell r="D915" t="str">
            <v>Ellis</v>
          </cell>
          <cell r="E915" t="str">
            <v>County</v>
          </cell>
          <cell r="F915" t="str">
            <v>KS</v>
          </cell>
          <cell r="G915">
            <v>28452</v>
          </cell>
          <cell r="H915">
            <v>0.25558835934204976</v>
          </cell>
          <cell r="I915">
            <v>0</v>
          </cell>
          <cell r="J915">
            <v>0</v>
          </cell>
          <cell r="K915" t="str">
            <v>TONS</v>
          </cell>
        </row>
        <row r="916">
          <cell r="A916" t="str">
            <v>20053</v>
          </cell>
          <cell r="B916" t="str">
            <v>20</v>
          </cell>
          <cell r="C916" t="str">
            <v>053</v>
          </cell>
          <cell r="D916" t="str">
            <v>Ellsworth</v>
          </cell>
          <cell r="E916" t="str">
            <v>County</v>
          </cell>
          <cell r="F916" t="str">
            <v>KS</v>
          </cell>
          <cell r="G916">
            <v>6497</v>
          </cell>
          <cell r="H916">
            <v>0.54101893181468375</v>
          </cell>
          <cell r="I916">
            <v>0</v>
          </cell>
          <cell r="J916">
            <v>0</v>
          </cell>
          <cell r="K916" t="str">
            <v>TONS</v>
          </cell>
        </row>
        <row r="917">
          <cell r="A917" t="str">
            <v>20055</v>
          </cell>
          <cell r="B917" t="str">
            <v>20</v>
          </cell>
          <cell r="C917" t="str">
            <v>055</v>
          </cell>
          <cell r="D917" t="str">
            <v>Finney</v>
          </cell>
          <cell r="E917" t="str">
            <v>County</v>
          </cell>
          <cell r="F917" t="str">
            <v>KS</v>
          </cell>
          <cell r="G917">
            <v>36776</v>
          </cell>
          <cell r="H917">
            <v>0.18582771372634327</v>
          </cell>
          <cell r="I917">
            <v>0.5</v>
          </cell>
          <cell r="J917">
            <v>0</v>
          </cell>
          <cell r="K917" t="str">
            <v>TONS</v>
          </cell>
        </row>
        <row r="918">
          <cell r="A918" t="str">
            <v>20057</v>
          </cell>
          <cell r="B918" t="str">
            <v>20</v>
          </cell>
          <cell r="C918" t="str">
            <v>057</v>
          </cell>
          <cell r="D918" t="str">
            <v>Ford</v>
          </cell>
          <cell r="E918" t="str">
            <v>County</v>
          </cell>
          <cell r="F918" t="str">
            <v>KS</v>
          </cell>
          <cell r="G918">
            <v>33848</v>
          </cell>
          <cell r="H918">
            <v>0.1929803828882061</v>
          </cell>
          <cell r="I918">
            <v>0</v>
          </cell>
          <cell r="J918">
            <v>0</v>
          </cell>
          <cell r="K918" t="str">
            <v>TONS</v>
          </cell>
        </row>
        <row r="919">
          <cell r="A919" t="str">
            <v>20059</v>
          </cell>
          <cell r="B919" t="str">
            <v>20</v>
          </cell>
          <cell r="C919" t="str">
            <v>059</v>
          </cell>
          <cell r="D919" t="str">
            <v>Franklin</v>
          </cell>
          <cell r="E919" t="str">
            <v>County</v>
          </cell>
          <cell r="F919" t="str">
            <v>KS</v>
          </cell>
          <cell r="G919">
            <v>25992</v>
          </cell>
          <cell r="H919">
            <v>0.52100646352723912</v>
          </cell>
          <cell r="I919">
            <v>0.5</v>
          </cell>
          <cell r="J919">
            <v>30.764359742747118</v>
          </cell>
          <cell r="K919" t="str">
            <v>TONS</v>
          </cell>
        </row>
        <row r="920">
          <cell r="A920" t="str">
            <v>20061</v>
          </cell>
          <cell r="B920" t="str">
            <v>20</v>
          </cell>
          <cell r="C920" t="str">
            <v>061</v>
          </cell>
          <cell r="D920" t="str">
            <v>Geary</v>
          </cell>
          <cell r="E920" t="str">
            <v>County</v>
          </cell>
          <cell r="F920" t="str">
            <v>KS</v>
          </cell>
          <cell r="G920">
            <v>34362</v>
          </cell>
          <cell r="H920">
            <v>0.11672778068796927</v>
          </cell>
          <cell r="I920">
            <v>0.5</v>
          </cell>
          <cell r="J920">
            <v>0</v>
          </cell>
          <cell r="K920" t="str">
            <v>TONS</v>
          </cell>
        </row>
        <row r="921">
          <cell r="A921" t="str">
            <v>20063</v>
          </cell>
          <cell r="B921" t="str">
            <v>20</v>
          </cell>
          <cell r="C921" t="str">
            <v>063</v>
          </cell>
          <cell r="D921" t="str">
            <v>Gove</v>
          </cell>
          <cell r="E921" t="str">
            <v>County</v>
          </cell>
          <cell r="F921" t="str">
            <v>KS</v>
          </cell>
          <cell r="G921">
            <v>2695</v>
          </cell>
          <cell r="H921">
            <v>1</v>
          </cell>
          <cell r="I921">
            <v>0.5</v>
          </cell>
          <cell r="J921">
            <v>6.1224301806751944</v>
          </cell>
          <cell r="K921" t="str">
            <v>TONS</v>
          </cell>
        </row>
        <row r="922">
          <cell r="A922" t="str">
            <v>20065</v>
          </cell>
          <cell r="B922" t="str">
            <v>20</v>
          </cell>
          <cell r="C922" t="str">
            <v>065</v>
          </cell>
          <cell r="D922" t="str">
            <v>Graham</v>
          </cell>
          <cell r="E922" t="str">
            <v>County</v>
          </cell>
          <cell r="F922" t="str">
            <v>KS</v>
          </cell>
          <cell r="G922">
            <v>2597</v>
          </cell>
          <cell r="H922">
            <v>1</v>
          </cell>
          <cell r="I922">
            <v>0</v>
          </cell>
          <cell r="J922">
            <v>0</v>
          </cell>
          <cell r="K922" t="str">
            <v>TONS</v>
          </cell>
        </row>
        <row r="923">
          <cell r="A923" t="str">
            <v>20067</v>
          </cell>
          <cell r="B923" t="str">
            <v>20</v>
          </cell>
          <cell r="C923" t="str">
            <v>067</v>
          </cell>
          <cell r="D923" t="str">
            <v>Grant</v>
          </cell>
          <cell r="E923" t="str">
            <v>County</v>
          </cell>
          <cell r="F923" t="str">
            <v>KS</v>
          </cell>
          <cell r="G923">
            <v>7829</v>
          </cell>
          <cell r="H923">
            <v>0.19798186230680803</v>
          </cell>
          <cell r="I923">
            <v>1</v>
          </cell>
          <cell r="J923">
            <v>0</v>
          </cell>
          <cell r="K923" t="str">
            <v>TONS</v>
          </cell>
        </row>
        <row r="924">
          <cell r="A924" t="str">
            <v>20069</v>
          </cell>
          <cell r="B924" t="str">
            <v>20</v>
          </cell>
          <cell r="C924" t="str">
            <v>069</v>
          </cell>
          <cell r="D924" t="str">
            <v>Gray</v>
          </cell>
          <cell r="E924" t="str">
            <v>County</v>
          </cell>
          <cell r="F924" t="str">
            <v>KS</v>
          </cell>
          <cell r="G924">
            <v>6006</v>
          </cell>
          <cell r="H924">
            <v>1</v>
          </cell>
          <cell r="I924">
            <v>0</v>
          </cell>
          <cell r="J924">
            <v>0</v>
          </cell>
          <cell r="K924" t="str">
            <v>TONS</v>
          </cell>
        </row>
        <row r="925">
          <cell r="A925" t="str">
            <v>20071</v>
          </cell>
          <cell r="B925" t="str">
            <v>20</v>
          </cell>
          <cell r="C925" t="str">
            <v>071</v>
          </cell>
          <cell r="D925" t="str">
            <v>Greeley</v>
          </cell>
          <cell r="E925" t="str">
            <v>County</v>
          </cell>
          <cell r="F925" t="str">
            <v>KS</v>
          </cell>
          <cell r="G925">
            <v>1247</v>
          </cell>
          <cell r="H925">
            <v>1</v>
          </cell>
          <cell r="I925">
            <v>0</v>
          </cell>
          <cell r="J925">
            <v>0</v>
          </cell>
          <cell r="K925" t="str">
            <v>TONS</v>
          </cell>
        </row>
        <row r="926">
          <cell r="A926" t="str">
            <v>20073</v>
          </cell>
          <cell r="B926" t="str">
            <v>20</v>
          </cell>
          <cell r="C926" t="str">
            <v>073</v>
          </cell>
          <cell r="D926" t="str">
            <v>Greenwood</v>
          </cell>
          <cell r="E926" t="str">
            <v>County</v>
          </cell>
          <cell r="F926" t="str">
            <v>KS</v>
          </cell>
          <cell r="G926">
            <v>6689</v>
          </cell>
          <cell r="H926">
            <v>0.61264763043803261</v>
          </cell>
          <cell r="I926">
            <v>0</v>
          </cell>
          <cell r="J926">
            <v>0</v>
          </cell>
          <cell r="K926" t="str">
            <v>TONS</v>
          </cell>
        </row>
        <row r="927">
          <cell r="A927" t="str">
            <v>20075</v>
          </cell>
          <cell r="B927" t="str">
            <v>20</v>
          </cell>
          <cell r="C927" t="str">
            <v>075</v>
          </cell>
          <cell r="D927" t="str">
            <v>Hamilton</v>
          </cell>
          <cell r="E927" t="str">
            <v>County</v>
          </cell>
          <cell r="F927" t="str">
            <v>KS</v>
          </cell>
          <cell r="G927">
            <v>2690</v>
          </cell>
          <cell r="H927">
            <v>1</v>
          </cell>
          <cell r="I927">
            <v>0</v>
          </cell>
          <cell r="J927">
            <v>0</v>
          </cell>
          <cell r="K927" t="str">
            <v>TONS</v>
          </cell>
        </row>
        <row r="928">
          <cell r="A928" t="str">
            <v>20077</v>
          </cell>
          <cell r="B928" t="str">
            <v>20</v>
          </cell>
          <cell r="C928" t="str">
            <v>077</v>
          </cell>
          <cell r="D928" t="str">
            <v>Harper</v>
          </cell>
          <cell r="E928" t="str">
            <v>County</v>
          </cell>
          <cell r="F928" t="str">
            <v>KS</v>
          </cell>
          <cell r="G928">
            <v>6034</v>
          </cell>
          <cell r="H928">
            <v>1</v>
          </cell>
          <cell r="I928">
            <v>0</v>
          </cell>
          <cell r="J928">
            <v>0</v>
          </cell>
          <cell r="K928" t="str">
            <v>TONS</v>
          </cell>
        </row>
        <row r="929">
          <cell r="A929" t="str">
            <v>20079</v>
          </cell>
          <cell r="B929" t="str">
            <v>20</v>
          </cell>
          <cell r="C929" t="str">
            <v>079</v>
          </cell>
          <cell r="D929" t="str">
            <v>Harvey</v>
          </cell>
          <cell r="E929" t="str">
            <v>County</v>
          </cell>
          <cell r="F929" t="str">
            <v>KS</v>
          </cell>
          <cell r="G929">
            <v>34684</v>
          </cell>
          <cell r="H929">
            <v>0.30919155806712029</v>
          </cell>
          <cell r="I929">
            <v>0</v>
          </cell>
          <cell r="J929">
            <v>0</v>
          </cell>
          <cell r="K929" t="str">
            <v>TONS</v>
          </cell>
        </row>
        <row r="930">
          <cell r="A930" t="str">
            <v>20081</v>
          </cell>
          <cell r="B930" t="str">
            <v>20</v>
          </cell>
          <cell r="C930" t="str">
            <v>081</v>
          </cell>
          <cell r="D930" t="str">
            <v>Haskell</v>
          </cell>
          <cell r="E930" t="str">
            <v>County</v>
          </cell>
          <cell r="F930" t="str">
            <v>KS</v>
          </cell>
          <cell r="G930">
            <v>4256</v>
          </cell>
          <cell r="H930">
            <v>1</v>
          </cell>
          <cell r="I930">
            <v>0.5</v>
          </cell>
          <cell r="J930">
            <v>9.668668960650697</v>
          </cell>
          <cell r="K930" t="str">
            <v>TONS</v>
          </cell>
        </row>
        <row r="931">
          <cell r="A931" t="str">
            <v>20083</v>
          </cell>
          <cell r="B931" t="str">
            <v>20</v>
          </cell>
          <cell r="C931" t="str">
            <v>083</v>
          </cell>
          <cell r="D931" t="str">
            <v>Hodgeman</v>
          </cell>
          <cell r="E931" t="str">
            <v>County</v>
          </cell>
          <cell r="F931" t="str">
            <v>KS</v>
          </cell>
          <cell r="G931">
            <v>1916</v>
          </cell>
          <cell r="H931">
            <v>1</v>
          </cell>
          <cell r="I931">
            <v>0</v>
          </cell>
          <cell r="J931">
            <v>0</v>
          </cell>
          <cell r="K931" t="str">
            <v>TONS</v>
          </cell>
        </row>
        <row r="932">
          <cell r="A932" t="str">
            <v>20085</v>
          </cell>
          <cell r="B932" t="str">
            <v>20</v>
          </cell>
          <cell r="C932" t="str">
            <v>085</v>
          </cell>
          <cell r="D932" t="str">
            <v>Jackson</v>
          </cell>
          <cell r="E932" t="str">
            <v>County</v>
          </cell>
          <cell r="F932" t="str">
            <v>KS</v>
          </cell>
          <cell r="G932">
            <v>13462</v>
          </cell>
          <cell r="H932">
            <v>0.75895112167582823</v>
          </cell>
          <cell r="I932">
            <v>0.5</v>
          </cell>
          <cell r="J932">
            <v>23.210712117238764</v>
          </cell>
          <cell r="K932" t="str">
            <v>TONS</v>
          </cell>
        </row>
        <row r="933">
          <cell r="A933" t="str">
            <v>20087</v>
          </cell>
          <cell r="B933" t="str">
            <v>20</v>
          </cell>
          <cell r="C933" t="str">
            <v>087</v>
          </cell>
          <cell r="D933" t="str">
            <v>Jefferson</v>
          </cell>
          <cell r="E933" t="str">
            <v>County</v>
          </cell>
          <cell r="F933" t="str">
            <v>KS</v>
          </cell>
          <cell r="G933">
            <v>19126</v>
          </cell>
          <cell r="H933">
            <v>0.98818362438565299</v>
          </cell>
          <cell r="I933">
            <v>0.5</v>
          </cell>
          <cell r="J933">
            <v>42.936523344994882</v>
          </cell>
          <cell r="K933" t="str">
            <v>TONS</v>
          </cell>
        </row>
        <row r="934">
          <cell r="A934" t="str">
            <v>20089</v>
          </cell>
          <cell r="B934" t="str">
            <v>20</v>
          </cell>
          <cell r="C934" t="str">
            <v>089</v>
          </cell>
          <cell r="D934" t="str">
            <v>Jewell</v>
          </cell>
          <cell r="E934" t="str">
            <v>County</v>
          </cell>
          <cell r="F934" t="str">
            <v>KS</v>
          </cell>
          <cell r="G934">
            <v>3077</v>
          </cell>
          <cell r="H934">
            <v>1</v>
          </cell>
          <cell r="I934">
            <v>0.5</v>
          </cell>
          <cell r="J934">
            <v>6.9902477424629224</v>
          </cell>
          <cell r="K934" t="str">
            <v>TONS</v>
          </cell>
        </row>
        <row r="935">
          <cell r="A935" t="str">
            <v>20091</v>
          </cell>
          <cell r="B935" t="str">
            <v>20</v>
          </cell>
          <cell r="C935" t="str">
            <v>091</v>
          </cell>
          <cell r="D935" t="str">
            <v>Johnson</v>
          </cell>
          <cell r="E935" t="str">
            <v>County</v>
          </cell>
          <cell r="F935" t="str">
            <v>KS</v>
          </cell>
          <cell r="G935">
            <v>544179</v>
          </cell>
          <cell r="H935">
            <v>3.8336650256625117E-2</v>
          </cell>
          <cell r="I935">
            <v>0.5</v>
          </cell>
          <cell r="J935">
            <v>0</v>
          </cell>
          <cell r="K935" t="str">
            <v>TONS</v>
          </cell>
        </row>
        <row r="936">
          <cell r="A936" t="str">
            <v>20093</v>
          </cell>
          <cell r="B936" t="str">
            <v>20</v>
          </cell>
          <cell r="C936" t="str">
            <v>093</v>
          </cell>
          <cell r="D936" t="str">
            <v>Kearny</v>
          </cell>
          <cell r="E936" t="str">
            <v>County</v>
          </cell>
          <cell r="F936" t="str">
            <v>KS</v>
          </cell>
          <cell r="G936">
            <v>3977</v>
          </cell>
          <cell r="H936">
            <v>1</v>
          </cell>
          <cell r="I936">
            <v>0.5</v>
          </cell>
          <cell r="J936">
            <v>9.0348440922245832</v>
          </cell>
          <cell r="K936" t="str">
            <v>TONS</v>
          </cell>
        </row>
        <row r="937">
          <cell r="A937" t="str">
            <v>20095</v>
          </cell>
          <cell r="B937" t="str">
            <v>20</v>
          </cell>
          <cell r="C937" t="str">
            <v>095</v>
          </cell>
          <cell r="D937" t="str">
            <v>Kingman</v>
          </cell>
          <cell r="E937" t="str">
            <v>County</v>
          </cell>
          <cell r="F937" t="str">
            <v>KS</v>
          </cell>
          <cell r="G937">
            <v>7858</v>
          </cell>
          <cell r="H937">
            <v>0.62102316110969713</v>
          </cell>
          <cell r="I937">
            <v>0</v>
          </cell>
          <cell r="J937">
            <v>0</v>
          </cell>
          <cell r="K937" t="str">
            <v>TONS</v>
          </cell>
        </row>
        <row r="938">
          <cell r="A938" t="str">
            <v>20097</v>
          </cell>
          <cell r="B938" t="str">
            <v>20</v>
          </cell>
          <cell r="C938" t="str">
            <v>097</v>
          </cell>
          <cell r="D938" t="str">
            <v>Kiowa</v>
          </cell>
          <cell r="E938" t="str">
            <v>County</v>
          </cell>
          <cell r="F938" t="str">
            <v>KS</v>
          </cell>
          <cell r="G938">
            <v>2553</v>
          </cell>
          <cell r="H938">
            <v>1</v>
          </cell>
          <cell r="I938">
            <v>0</v>
          </cell>
          <cell r="J938">
            <v>0</v>
          </cell>
          <cell r="K938" t="str">
            <v>TONS</v>
          </cell>
        </row>
        <row r="939">
          <cell r="A939" t="str">
            <v>20099</v>
          </cell>
          <cell r="B939" t="str">
            <v>20</v>
          </cell>
          <cell r="C939" t="str">
            <v>099</v>
          </cell>
          <cell r="D939" t="str">
            <v>Labette</v>
          </cell>
          <cell r="E939" t="str">
            <v>County</v>
          </cell>
          <cell r="F939" t="str">
            <v>KS</v>
          </cell>
          <cell r="G939">
            <v>21607</v>
          </cell>
          <cell r="H939">
            <v>0.52339519600129591</v>
          </cell>
          <cell r="I939">
            <v>0.5</v>
          </cell>
          <cell r="J939">
            <v>25.691489021616245</v>
          </cell>
          <cell r="K939" t="str">
            <v>TONS</v>
          </cell>
        </row>
        <row r="940">
          <cell r="A940" t="str">
            <v>20101</v>
          </cell>
          <cell r="B940" t="str">
            <v>20</v>
          </cell>
          <cell r="C940" t="str">
            <v>101</v>
          </cell>
          <cell r="D940" t="str">
            <v>Lane</v>
          </cell>
          <cell r="E940" t="str">
            <v>County</v>
          </cell>
          <cell r="F940" t="str">
            <v>KS</v>
          </cell>
          <cell r="G940">
            <v>1750</v>
          </cell>
          <cell r="H940">
            <v>1</v>
          </cell>
          <cell r="I940">
            <v>1</v>
          </cell>
          <cell r="J940">
            <v>7.951208026850904</v>
          </cell>
          <cell r="K940" t="str">
            <v>TONS</v>
          </cell>
        </row>
        <row r="941">
          <cell r="A941" t="str">
            <v>20103</v>
          </cell>
          <cell r="B941" t="str">
            <v>20</v>
          </cell>
          <cell r="C941" t="str">
            <v>103</v>
          </cell>
          <cell r="D941" t="str">
            <v>Leavenworth</v>
          </cell>
          <cell r="E941" t="str">
            <v>County</v>
          </cell>
          <cell r="F941" t="str">
            <v>KS</v>
          </cell>
          <cell r="G941">
            <v>76227</v>
          </cell>
          <cell r="H941">
            <v>0.29063192831936191</v>
          </cell>
          <cell r="I941">
            <v>0.5</v>
          </cell>
          <cell r="J941">
            <v>50.328875036244263</v>
          </cell>
          <cell r="K941" t="str">
            <v>TONS</v>
          </cell>
        </row>
        <row r="942">
          <cell r="A942" t="str">
            <v>20105</v>
          </cell>
          <cell r="B942" t="str">
            <v>20</v>
          </cell>
          <cell r="C942" t="str">
            <v>105</v>
          </cell>
          <cell r="D942" t="str">
            <v>Lincoln</v>
          </cell>
          <cell r="E942" t="str">
            <v>County</v>
          </cell>
          <cell r="F942" t="str">
            <v>KS</v>
          </cell>
          <cell r="G942">
            <v>3241</v>
          </cell>
          <cell r="H942">
            <v>1</v>
          </cell>
          <cell r="I942">
            <v>0</v>
          </cell>
          <cell r="J942">
            <v>0</v>
          </cell>
          <cell r="K942" t="str">
            <v>TONS</v>
          </cell>
        </row>
        <row r="943">
          <cell r="A943" t="str">
            <v>20107</v>
          </cell>
          <cell r="B943" t="str">
            <v>20</v>
          </cell>
          <cell r="C943" t="str">
            <v>107</v>
          </cell>
          <cell r="D943" t="str">
            <v>Linn</v>
          </cell>
          <cell r="E943" t="str">
            <v>County</v>
          </cell>
          <cell r="F943" t="str">
            <v>KS</v>
          </cell>
          <cell r="G943">
            <v>9656</v>
          </cell>
          <cell r="H943">
            <v>1</v>
          </cell>
          <cell r="I943">
            <v>0.5</v>
          </cell>
          <cell r="J943">
            <v>21.936247059220658</v>
          </cell>
          <cell r="K943" t="str">
            <v>TONS</v>
          </cell>
        </row>
        <row r="944">
          <cell r="A944" t="str">
            <v>20109</v>
          </cell>
          <cell r="B944" t="str">
            <v>20</v>
          </cell>
          <cell r="C944" t="str">
            <v>109</v>
          </cell>
          <cell r="D944" t="str">
            <v>Logan</v>
          </cell>
          <cell r="E944" t="str">
            <v>County</v>
          </cell>
          <cell r="F944" t="str">
            <v>KS</v>
          </cell>
          <cell r="G944">
            <v>2756</v>
          </cell>
          <cell r="H944">
            <v>1</v>
          </cell>
          <cell r="I944">
            <v>0</v>
          </cell>
          <cell r="J944">
            <v>0</v>
          </cell>
          <cell r="K944" t="str">
            <v>TONS</v>
          </cell>
        </row>
        <row r="945">
          <cell r="A945" t="str">
            <v>20111</v>
          </cell>
          <cell r="B945" t="str">
            <v>20</v>
          </cell>
          <cell r="C945" t="str">
            <v>111</v>
          </cell>
          <cell r="D945" t="str">
            <v>Lyon</v>
          </cell>
          <cell r="E945" t="str">
            <v>County</v>
          </cell>
          <cell r="F945" t="str">
            <v>KS</v>
          </cell>
          <cell r="G945">
            <v>33690</v>
          </cell>
          <cell r="H945">
            <v>0.26298604927278124</v>
          </cell>
          <cell r="I945">
            <v>0</v>
          </cell>
          <cell r="J945">
            <v>0</v>
          </cell>
          <cell r="K945" t="str">
            <v>TONS</v>
          </cell>
        </row>
        <row r="946">
          <cell r="A946" t="str">
            <v>20113</v>
          </cell>
          <cell r="B946" t="str">
            <v>20</v>
          </cell>
          <cell r="C946" t="str">
            <v>113</v>
          </cell>
          <cell r="D946" t="str">
            <v>McPherson</v>
          </cell>
          <cell r="E946" t="str">
            <v>County</v>
          </cell>
          <cell r="F946" t="str">
            <v>KS</v>
          </cell>
          <cell r="G946">
            <v>29180</v>
          </cell>
          <cell r="H946">
            <v>0.4349554489376285</v>
          </cell>
          <cell r="I946">
            <v>0</v>
          </cell>
          <cell r="J946">
            <v>0</v>
          </cell>
          <cell r="K946" t="str">
            <v>TONS</v>
          </cell>
        </row>
        <row r="947">
          <cell r="A947" t="str">
            <v>20115</v>
          </cell>
          <cell r="B947" t="str">
            <v>20</v>
          </cell>
          <cell r="C947" t="str">
            <v>115</v>
          </cell>
          <cell r="D947" t="str">
            <v>Marion</v>
          </cell>
          <cell r="E947" t="str">
            <v>County</v>
          </cell>
          <cell r="F947" t="str">
            <v>KS</v>
          </cell>
          <cell r="G947">
            <v>12660</v>
          </cell>
          <cell r="H947">
            <v>0.77764612954186418</v>
          </cell>
          <cell r="I947">
            <v>0</v>
          </cell>
          <cell r="J947">
            <v>0</v>
          </cell>
          <cell r="K947" t="str">
            <v>TONS</v>
          </cell>
        </row>
        <row r="948">
          <cell r="A948" t="str">
            <v>20117</v>
          </cell>
          <cell r="B948" t="str">
            <v>20</v>
          </cell>
          <cell r="C948" t="str">
            <v>117</v>
          </cell>
          <cell r="D948" t="str">
            <v>Marshall</v>
          </cell>
          <cell r="E948" t="str">
            <v>County</v>
          </cell>
          <cell r="F948" t="str">
            <v>KS</v>
          </cell>
          <cell r="G948">
            <v>10117</v>
          </cell>
          <cell r="H948">
            <v>0.70969655036077883</v>
          </cell>
          <cell r="I948">
            <v>0.5</v>
          </cell>
          <cell r="J948">
            <v>16.311335323654134</v>
          </cell>
          <cell r="K948" t="str">
            <v>TONS</v>
          </cell>
        </row>
        <row r="949">
          <cell r="A949" t="str">
            <v>20119</v>
          </cell>
          <cell r="B949" t="str">
            <v>20</v>
          </cell>
          <cell r="C949" t="str">
            <v>119</v>
          </cell>
          <cell r="D949" t="str">
            <v>Meade</v>
          </cell>
          <cell r="E949" t="str">
            <v>County</v>
          </cell>
          <cell r="F949" t="str">
            <v>KS</v>
          </cell>
          <cell r="G949">
            <v>4575</v>
          </cell>
          <cell r="H949">
            <v>1</v>
          </cell>
          <cell r="I949">
            <v>0</v>
          </cell>
          <cell r="J949">
            <v>0</v>
          </cell>
          <cell r="K949" t="str">
            <v>TONS</v>
          </cell>
        </row>
        <row r="950">
          <cell r="A950" t="str">
            <v>20121</v>
          </cell>
          <cell r="B950" t="str">
            <v>20</v>
          </cell>
          <cell r="C950" t="str">
            <v>121</v>
          </cell>
          <cell r="D950" t="str">
            <v>Miami</v>
          </cell>
          <cell r="E950" t="str">
            <v>County</v>
          </cell>
          <cell r="F950" t="str">
            <v>KS</v>
          </cell>
          <cell r="G950">
            <v>32787</v>
          </cell>
          <cell r="H950">
            <v>0.50950071674749142</v>
          </cell>
          <cell r="I950">
            <v>0.5</v>
          </cell>
          <cell r="J950">
            <v>37.94998002529838</v>
          </cell>
          <cell r="K950" t="str">
            <v>TONS</v>
          </cell>
        </row>
        <row r="951">
          <cell r="A951" t="str">
            <v>20123</v>
          </cell>
          <cell r="B951" t="str">
            <v>20</v>
          </cell>
          <cell r="C951" t="str">
            <v>123</v>
          </cell>
          <cell r="D951" t="str">
            <v>Mitchell</v>
          </cell>
          <cell r="E951" t="str">
            <v>County</v>
          </cell>
          <cell r="F951" t="str">
            <v>KS</v>
          </cell>
          <cell r="G951">
            <v>6373</v>
          </cell>
          <cell r="H951">
            <v>0.48297505099639104</v>
          </cell>
          <cell r="I951">
            <v>0</v>
          </cell>
          <cell r="J951">
            <v>0</v>
          </cell>
          <cell r="K951" t="str">
            <v>TONS</v>
          </cell>
        </row>
        <row r="952">
          <cell r="A952" t="str">
            <v>20125</v>
          </cell>
          <cell r="B952" t="str">
            <v>20</v>
          </cell>
          <cell r="C952" t="str">
            <v>125</v>
          </cell>
          <cell r="D952" t="str">
            <v>Montgomery</v>
          </cell>
          <cell r="E952" t="str">
            <v>County</v>
          </cell>
          <cell r="F952" t="str">
            <v>KS</v>
          </cell>
          <cell r="G952">
            <v>35471</v>
          </cell>
          <cell r="H952">
            <v>0.43424205689154521</v>
          </cell>
          <cell r="I952">
            <v>0.5</v>
          </cell>
          <cell r="J952">
            <v>34.992130639309842</v>
          </cell>
          <cell r="K952" t="str">
            <v>TONS</v>
          </cell>
        </row>
        <row r="953">
          <cell r="A953" t="str">
            <v>20127</v>
          </cell>
          <cell r="B953" t="str">
            <v>20</v>
          </cell>
          <cell r="C953" t="str">
            <v>127</v>
          </cell>
          <cell r="D953" t="str">
            <v>Morris</v>
          </cell>
          <cell r="E953" t="str">
            <v>County</v>
          </cell>
          <cell r="F953" t="str">
            <v>KS</v>
          </cell>
          <cell r="G953">
            <v>5923</v>
          </cell>
          <cell r="H953">
            <v>1</v>
          </cell>
          <cell r="I953">
            <v>0</v>
          </cell>
          <cell r="J953">
            <v>0</v>
          </cell>
          <cell r="K953" t="str">
            <v>TONS</v>
          </cell>
        </row>
        <row r="954">
          <cell r="A954" t="str">
            <v>20129</v>
          </cell>
          <cell r="B954" t="str">
            <v>20</v>
          </cell>
          <cell r="C954" t="str">
            <v>129</v>
          </cell>
          <cell r="D954" t="str">
            <v>Morton</v>
          </cell>
          <cell r="E954" t="str">
            <v>County</v>
          </cell>
          <cell r="F954" t="str">
            <v>KS</v>
          </cell>
          <cell r="G954">
            <v>3233</v>
          </cell>
          <cell r="H954">
            <v>1</v>
          </cell>
          <cell r="I954">
            <v>0</v>
          </cell>
          <cell r="J954">
            <v>0</v>
          </cell>
          <cell r="K954" t="str">
            <v>TONS</v>
          </cell>
        </row>
        <row r="955">
          <cell r="A955" t="str">
            <v>20131</v>
          </cell>
          <cell r="B955" t="str">
            <v>20</v>
          </cell>
          <cell r="C955" t="str">
            <v>131</v>
          </cell>
          <cell r="D955" t="str">
            <v>Nemaha</v>
          </cell>
          <cell r="E955" t="str">
            <v>County</v>
          </cell>
          <cell r="F955" t="str">
            <v>KS</v>
          </cell>
          <cell r="G955">
            <v>10178</v>
          </cell>
          <cell r="H955">
            <v>0.75240715268225589</v>
          </cell>
          <cell r="I955">
            <v>0.5</v>
          </cell>
          <cell r="J955">
            <v>17.397243162749774</v>
          </cell>
          <cell r="K955" t="str">
            <v>TONS</v>
          </cell>
        </row>
        <row r="956">
          <cell r="A956" t="str">
            <v>20133</v>
          </cell>
          <cell r="B956" t="str">
            <v>20</v>
          </cell>
          <cell r="C956" t="str">
            <v>133</v>
          </cell>
          <cell r="D956" t="str">
            <v>Neosho</v>
          </cell>
          <cell r="E956" t="str">
            <v>County</v>
          </cell>
          <cell r="F956" t="str">
            <v>KS</v>
          </cell>
          <cell r="G956">
            <v>16512</v>
          </cell>
          <cell r="H956">
            <v>0.45136870155038761</v>
          </cell>
          <cell r="I956">
            <v>0.5</v>
          </cell>
          <cell r="J956">
            <v>16.931529549748507</v>
          </cell>
          <cell r="K956" t="str">
            <v>TONS</v>
          </cell>
        </row>
        <row r="957">
          <cell r="A957" t="str">
            <v>20135</v>
          </cell>
          <cell r="B957" t="str">
            <v>20</v>
          </cell>
          <cell r="C957" t="str">
            <v>135</v>
          </cell>
          <cell r="D957" t="str">
            <v>Ness</v>
          </cell>
          <cell r="E957" t="str">
            <v>County</v>
          </cell>
          <cell r="F957" t="str">
            <v>KS</v>
          </cell>
          <cell r="G957">
            <v>3107</v>
          </cell>
          <cell r="H957">
            <v>1</v>
          </cell>
          <cell r="I957">
            <v>0</v>
          </cell>
          <cell r="J957">
            <v>0</v>
          </cell>
          <cell r="K957" t="str">
            <v>TONS</v>
          </cell>
        </row>
        <row r="958">
          <cell r="A958" t="str">
            <v>20137</v>
          </cell>
          <cell r="B958" t="str">
            <v>20</v>
          </cell>
          <cell r="C958" t="str">
            <v>137</v>
          </cell>
          <cell r="D958" t="str">
            <v>Norton</v>
          </cell>
          <cell r="E958" t="str">
            <v>County</v>
          </cell>
          <cell r="F958" t="str">
            <v>KS</v>
          </cell>
          <cell r="G958">
            <v>5671</v>
          </cell>
          <cell r="H958">
            <v>0.48986069476282845</v>
          </cell>
          <cell r="I958">
            <v>0</v>
          </cell>
          <cell r="J958">
            <v>0</v>
          </cell>
          <cell r="K958" t="str">
            <v>TONS</v>
          </cell>
        </row>
        <row r="959">
          <cell r="A959" t="str">
            <v>20139</v>
          </cell>
          <cell r="B959" t="str">
            <v>20</v>
          </cell>
          <cell r="C959" t="str">
            <v>139</v>
          </cell>
          <cell r="D959" t="str">
            <v>Osage</v>
          </cell>
          <cell r="E959" t="str">
            <v>County</v>
          </cell>
          <cell r="F959" t="str">
            <v>KS</v>
          </cell>
          <cell r="G959">
            <v>16295</v>
          </cell>
          <cell r="H959">
            <v>0.83534826633936787</v>
          </cell>
          <cell r="I959">
            <v>0.5</v>
          </cell>
          <cell r="J959">
            <v>30.92338390328414</v>
          </cell>
          <cell r="K959" t="str">
            <v>TONS</v>
          </cell>
        </row>
        <row r="960">
          <cell r="A960" t="str">
            <v>20141</v>
          </cell>
          <cell r="B960" t="str">
            <v>20</v>
          </cell>
          <cell r="C960" t="str">
            <v>141</v>
          </cell>
          <cell r="D960" t="str">
            <v>Osborne</v>
          </cell>
          <cell r="E960" t="str">
            <v>County</v>
          </cell>
          <cell r="F960" t="str">
            <v>KS</v>
          </cell>
          <cell r="G960">
            <v>3858</v>
          </cell>
          <cell r="H960">
            <v>1</v>
          </cell>
          <cell r="I960">
            <v>0</v>
          </cell>
          <cell r="J960">
            <v>0</v>
          </cell>
          <cell r="K960" t="str">
            <v>TONS</v>
          </cell>
        </row>
        <row r="961">
          <cell r="A961" t="str">
            <v>20143</v>
          </cell>
          <cell r="B961" t="str">
            <v>20</v>
          </cell>
          <cell r="C961" t="str">
            <v>143</v>
          </cell>
          <cell r="D961" t="str">
            <v>Ottawa</v>
          </cell>
          <cell r="E961" t="str">
            <v>County</v>
          </cell>
          <cell r="F961" t="str">
            <v>KS</v>
          </cell>
          <cell r="G961">
            <v>6091</v>
          </cell>
          <cell r="H961">
            <v>1</v>
          </cell>
          <cell r="I961">
            <v>0</v>
          </cell>
          <cell r="J961">
            <v>0</v>
          </cell>
          <cell r="K961" t="str">
            <v>TONS</v>
          </cell>
        </row>
        <row r="962">
          <cell r="A962" t="str">
            <v>20145</v>
          </cell>
          <cell r="B962" t="str">
            <v>20</v>
          </cell>
          <cell r="C962" t="str">
            <v>145</v>
          </cell>
          <cell r="D962" t="str">
            <v>Pawnee</v>
          </cell>
          <cell r="E962" t="str">
            <v>County</v>
          </cell>
          <cell r="F962" t="str">
            <v>KS</v>
          </cell>
          <cell r="G962">
            <v>6973</v>
          </cell>
          <cell r="H962">
            <v>0.31679334576222573</v>
          </cell>
          <cell r="I962">
            <v>0</v>
          </cell>
          <cell r="J962">
            <v>0</v>
          </cell>
          <cell r="K962" t="str">
            <v>TONS</v>
          </cell>
        </row>
        <row r="963">
          <cell r="A963" t="str">
            <v>20147</v>
          </cell>
          <cell r="B963" t="str">
            <v>20</v>
          </cell>
          <cell r="C963" t="str">
            <v>147</v>
          </cell>
          <cell r="D963" t="str">
            <v>Phillips</v>
          </cell>
          <cell r="E963" t="str">
            <v>County</v>
          </cell>
          <cell r="F963" t="str">
            <v>KS</v>
          </cell>
          <cell r="G963">
            <v>5642</v>
          </cell>
          <cell r="H963">
            <v>0.53757532789790852</v>
          </cell>
          <cell r="I963">
            <v>0</v>
          </cell>
          <cell r="J963">
            <v>0</v>
          </cell>
          <cell r="K963" t="str">
            <v>TONS</v>
          </cell>
        </row>
        <row r="964">
          <cell r="A964" t="str">
            <v>20149</v>
          </cell>
          <cell r="B964" t="str">
            <v>20</v>
          </cell>
          <cell r="C964" t="str">
            <v>149</v>
          </cell>
          <cell r="D964" t="str">
            <v>Pottawatomie</v>
          </cell>
          <cell r="E964" t="str">
            <v>County</v>
          </cell>
          <cell r="F964" t="str">
            <v>KS</v>
          </cell>
          <cell r="G964">
            <v>21604</v>
          </cell>
          <cell r="H964">
            <v>0.58915015737826326</v>
          </cell>
          <cell r="I964">
            <v>0.5</v>
          </cell>
          <cell r="J964">
            <v>28.915135933073799</v>
          </cell>
          <cell r="K964" t="str">
            <v>TONS</v>
          </cell>
        </row>
        <row r="965">
          <cell r="A965" t="str">
            <v>20151</v>
          </cell>
          <cell r="B965" t="str">
            <v>20</v>
          </cell>
          <cell r="C965" t="str">
            <v>151</v>
          </cell>
          <cell r="D965" t="str">
            <v>Pratt</v>
          </cell>
          <cell r="E965" t="str">
            <v>County</v>
          </cell>
          <cell r="F965" t="str">
            <v>KS</v>
          </cell>
          <cell r="G965">
            <v>9656</v>
          </cell>
          <cell r="H965">
            <v>0.32207953603976802</v>
          </cell>
          <cell r="I965">
            <v>0</v>
          </cell>
          <cell r="J965">
            <v>0</v>
          </cell>
          <cell r="K965" t="str">
            <v>TONS</v>
          </cell>
        </row>
        <row r="966">
          <cell r="A966" t="str">
            <v>20153</v>
          </cell>
          <cell r="B966" t="str">
            <v>20</v>
          </cell>
          <cell r="C966" t="str">
            <v>153</v>
          </cell>
          <cell r="D966" t="str">
            <v>Rawlins</v>
          </cell>
          <cell r="E966" t="str">
            <v>County</v>
          </cell>
          <cell r="F966" t="str">
            <v>KS</v>
          </cell>
          <cell r="G966">
            <v>2519</v>
          </cell>
          <cell r="H966">
            <v>1</v>
          </cell>
          <cell r="I966">
            <v>0</v>
          </cell>
          <cell r="J966">
            <v>0</v>
          </cell>
          <cell r="K966" t="str">
            <v>TONS</v>
          </cell>
        </row>
        <row r="967">
          <cell r="A967" t="str">
            <v>20155</v>
          </cell>
          <cell r="B967" t="str">
            <v>20</v>
          </cell>
          <cell r="C967" t="str">
            <v>155</v>
          </cell>
          <cell r="D967" t="str">
            <v>Reno</v>
          </cell>
          <cell r="E967" t="str">
            <v>County</v>
          </cell>
          <cell r="F967" t="str">
            <v>KS</v>
          </cell>
          <cell r="G967">
            <v>64511</v>
          </cell>
          <cell r="H967">
            <v>0.31298538233789586</v>
          </cell>
          <cell r="I967">
            <v>0</v>
          </cell>
          <cell r="J967">
            <v>0</v>
          </cell>
          <cell r="K967" t="str">
            <v>TONS</v>
          </cell>
        </row>
        <row r="968">
          <cell r="A968" t="str">
            <v>20157</v>
          </cell>
          <cell r="B968" t="str">
            <v>20</v>
          </cell>
          <cell r="C968" t="str">
            <v>157</v>
          </cell>
          <cell r="D968" t="str">
            <v>Republic</v>
          </cell>
          <cell r="E968" t="str">
            <v>County</v>
          </cell>
          <cell r="F968" t="str">
            <v>KS</v>
          </cell>
          <cell r="G968">
            <v>4980</v>
          </cell>
          <cell r="H968">
            <v>1</v>
          </cell>
          <cell r="I968">
            <v>0</v>
          </cell>
          <cell r="J968">
            <v>0</v>
          </cell>
          <cell r="K968" t="str">
            <v>TONS</v>
          </cell>
        </row>
        <row r="969">
          <cell r="A969" t="str">
            <v>20159</v>
          </cell>
          <cell r="B969" t="str">
            <v>20</v>
          </cell>
          <cell r="C969" t="str">
            <v>159</v>
          </cell>
          <cell r="D969" t="str">
            <v>Rice</v>
          </cell>
          <cell r="E969" t="str">
            <v>County</v>
          </cell>
          <cell r="F969" t="str">
            <v>KS</v>
          </cell>
          <cell r="G969">
            <v>10083</v>
          </cell>
          <cell r="H969">
            <v>0.63780620846970149</v>
          </cell>
          <cell r="I969">
            <v>0</v>
          </cell>
          <cell r="J969">
            <v>0</v>
          </cell>
          <cell r="K969" t="str">
            <v>TONS</v>
          </cell>
        </row>
        <row r="970">
          <cell r="A970" t="str">
            <v>20161</v>
          </cell>
          <cell r="B970" t="str">
            <v>20</v>
          </cell>
          <cell r="C970" t="str">
            <v>161</v>
          </cell>
          <cell r="D970" t="str">
            <v>Riley</v>
          </cell>
          <cell r="E970" t="str">
            <v>County</v>
          </cell>
          <cell r="F970" t="str">
            <v>KS</v>
          </cell>
          <cell r="G970">
            <v>71115</v>
          </cell>
          <cell r="H970">
            <v>0.13845180341700064</v>
          </cell>
          <cell r="I970">
            <v>0.5</v>
          </cell>
          <cell r="J970">
            <v>0</v>
          </cell>
          <cell r="K970" t="str">
            <v>TONS</v>
          </cell>
        </row>
        <row r="971">
          <cell r="A971" t="str">
            <v>20163</v>
          </cell>
          <cell r="B971" t="str">
            <v>20</v>
          </cell>
          <cell r="C971" t="str">
            <v>163</v>
          </cell>
          <cell r="D971" t="str">
            <v>Rooks</v>
          </cell>
          <cell r="E971" t="str">
            <v>County</v>
          </cell>
          <cell r="F971" t="str">
            <v>KS</v>
          </cell>
          <cell r="G971">
            <v>5181</v>
          </cell>
          <cell r="H971">
            <v>1</v>
          </cell>
          <cell r="I971">
            <v>0</v>
          </cell>
          <cell r="J971">
            <v>0</v>
          </cell>
          <cell r="K971" t="str">
            <v>TONS</v>
          </cell>
        </row>
        <row r="972">
          <cell r="A972" t="str">
            <v>20165</v>
          </cell>
          <cell r="B972" t="str">
            <v>20</v>
          </cell>
          <cell r="C972" t="str">
            <v>165</v>
          </cell>
          <cell r="D972" t="str">
            <v>Rush</v>
          </cell>
          <cell r="E972" t="str">
            <v>County</v>
          </cell>
          <cell r="F972" t="str">
            <v>KS</v>
          </cell>
          <cell r="G972">
            <v>3307</v>
          </cell>
          <cell r="H972">
            <v>1</v>
          </cell>
          <cell r="I972">
            <v>1</v>
          </cell>
          <cell r="J972">
            <v>15.025511397026246</v>
          </cell>
          <cell r="K972" t="str">
            <v>TONS</v>
          </cell>
        </row>
        <row r="973">
          <cell r="A973" t="str">
            <v>20167</v>
          </cell>
          <cell r="B973" t="str">
            <v>20</v>
          </cell>
          <cell r="C973" t="str">
            <v>167</v>
          </cell>
          <cell r="D973" t="str">
            <v>Russell</v>
          </cell>
          <cell r="E973" t="str">
            <v>County</v>
          </cell>
          <cell r="F973" t="str">
            <v>KS</v>
          </cell>
          <cell r="G973">
            <v>6970</v>
          </cell>
          <cell r="H973">
            <v>0.41061692969870878</v>
          </cell>
          <cell r="I973">
            <v>0</v>
          </cell>
          <cell r="J973">
            <v>0</v>
          </cell>
          <cell r="K973" t="str">
            <v>TONS</v>
          </cell>
        </row>
        <row r="974">
          <cell r="A974" t="str">
            <v>20169</v>
          </cell>
          <cell r="B974" t="str">
            <v>20</v>
          </cell>
          <cell r="C974" t="str">
            <v>169</v>
          </cell>
          <cell r="D974" t="str">
            <v>Saline</v>
          </cell>
          <cell r="E974" t="str">
            <v>County</v>
          </cell>
          <cell r="F974" t="str">
            <v>KS</v>
          </cell>
          <cell r="G974">
            <v>55606</v>
          </cell>
          <cell r="H974">
            <v>0.14590152141855195</v>
          </cell>
          <cell r="I974">
            <v>0</v>
          </cell>
          <cell r="J974">
            <v>0</v>
          </cell>
          <cell r="K974" t="str">
            <v>TONS</v>
          </cell>
        </row>
        <row r="975">
          <cell r="A975" t="str">
            <v>20171</v>
          </cell>
          <cell r="B975" t="str">
            <v>20</v>
          </cell>
          <cell r="C975" t="str">
            <v>171</v>
          </cell>
          <cell r="D975" t="str">
            <v>Scott</v>
          </cell>
          <cell r="E975" t="str">
            <v>County</v>
          </cell>
          <cell r="F975" t="str">
            <v>KS</v>
          </cell>
          <cell r="G975">
            <v>4936</v>
          </cell>
          <cell r="H975">
            <v>0.26114262560777957</v>
          </cell>
          <cell r="I975">
            <v>1</v>
          </cell>
          <cell r="J975">
            <v>5.8566326552061794</v>
          </cell>
          <cell r="K975" t="str">
            <v>TONS</v>
          </cell>
        </row>
        <row r="976">
          <cell r="A976" t="str">
            <v>20173</v>
          </cell>
          <cell r="B976" t="str">
            <v>20</v>
          </cell>
          <cell r="C976" t="str">
            <v>173</v>
          </cell>
          <cell r="D976" t="str">
            <v>Sedgwick</v>
          </cell>
          <cell r="E976" t="str">
            <v>County</v>
          </cell>
          <cell r="F976" t="str">
            <v>KS</v>
          </cell>
          <cell r="G976">
            <v>498365</v>
          </cell>
          <cell r="H976">
            <v>7.6586437651119166E-2</v>
          </cell>
          <cell r="I976">
            <v>0.5</v>
          </cell>
          <cell r="J976">
            <v>0</v>
          </cell>
          <cell r="K976" t="str">
            <v>TONS</v>
          </cell>
        </row>
        <row r="977">
          <cell r="A977" t="str">
            <v>20175</v>
          </cell>
          <cell r="B977" t="str">
            <v>20</v>
          </cell>
          <cell r="C977" t="str">
            <v>175</v>
          </cell>
          <cell r="D977" t="str">
            <v>Seward</v>
          </cell>
          <cell r="E977" t="str">
            <v>County</v>
          </cell>
          <cell r="F977" t="str">
            <v>KS</v>
          </cell>
          <cell r="G977">
            <v>22952</v>
          </cell>
          <cell r="H977">
            <v>0.11428197978389683</v>
          </cell>
          <cell r="I977">
            <v>0.5</v>
          </cell>
          <cell r="J977">
            <v>0</v>
          </cell>
          <cell r="K977" t="str">
            <v>TONS</v>
          </cell>
        </row>
        <row r="978">
          <cell r="A978" t="str">
            <v>20177</v>
          </cell>
          <cell r="B978" t="str">
            <v>20</v>
          </cell>
          <cell r="C978" t="str">
            <v>177</v>
          </cell>
          <cell r="D978" t="str">
            <v>Shawnee</v>
          </cell>
          <cell r="E978" t="str">
            <v>County</v>
          </cell>
          <cell r="F978" t="str">
            <v>KS</v>
          </cell>
          <cell r="G978">
            <v>177934</v>
          </cell>
          <cell r="H978">
            <v>0.15824406802522284</v>
          </cell>
          <cell r="I978">
            <v>0.5</v>
          </cell>
          <cell r="J978">
            <v>0</v>
          </cell>
          <cell r="K978" t="str">
            <v>TONS</v>
          </cell>
        </row>
        <row r="979">
          <cell r="A979" t="str">
            <v>20179</v>
          </cell>
          <cell r="B979" t="str">
            <v>20</v>
          </cell>
          <cell r="C979" t="str">
            <v>179</v>
          </cell>
          <cell r="D979" t="str">
            <v>Sheridan</v>
          </cell>
          <cell r="E979" t="str">
            <v>County</v>
          </cell>
          <cell r="F979" t="str">
            <v>KS</v>
          </cell>
          <cell r="G979">
            <v>2556</v>
          </cell>
          <cell r="H979">
            <v>1</v>
          </cell>
          <cell r="I979">
            <v>1</v>
          </cell>
          <cell r="J979">
            <v>11.613307266646233</v>
          </cell>
          <cell r="K979" t="str">
            <v>TONS</v>
          </cell>
        </row>
        <row r="980">
          <cell r="A980" t="str">
            <v>20181</v>
          </cell>
          <cell r="B980" t="str">
            <v>20</v>
          </cell>
          <cell r="C980" t="str">
            <v>181</v>
          </cell>
          <cell r="D980" t="str">
            <v>Sherman</v>
          </cell>
          <cell r="E980" t="str">
            <v>County</v>
          </cell>
          <cell r="F980" t="str">
            <v>KS</v>
          </cell>
          <cell r="G980">
            <v>6010</v>
          </cell>
          <cell r="H980">
            <v>0.24242928452579035</v>
          </cell>
          <cell r="I980">
            <v>0</v>
          </cell>
          <cell r="J980">
            <v>0</v>
          </cell>
          <cell r="K980" t="str">
            <v>TONS</v>
          </cell>
        </row>
        <row r="981">
          <cell r="A981" t="str">
            <v>20183</v>
          </cell>
          <cell r="B981" t="str">
            <v>20</v>
          </cell>
          <cell r="C981" t="str">
            <v>183</v>
          </cell>
          <cell r="D981" t="str">
            <v>Smith</v>
          </cell>
          <cell r="E981" t="str">
            <v>County</v>
          </cell>
          <cell r="F981" t="str">
            <v>KS</v>
          </cell>
          <cell r="G981">
            <v>3853</v>
          </cell>
          <cell r="H981">
            <v>1</v>
          </cell>
          <cell r="I981">
            <v>0</v>
          </cell>
          <cell r="J981">
            <v>0</v>
          </cell>
          <cell r="K981" t="str">
            <v>TONS</v>
          </cell>
        </row>
        <row r="982">
          <cell r="A982" t="str">
            <v>20185</v>
          </cell>
          <cell r="B982" t="str">
            <v>20</v>
          </cell>
          <cell r="C982" t="str">
            <v>185</v>
          </cell>
          <cell r="D982" t="str">
            <v>Stafford</v>
          </cell>
          <cell r="E982" t="str">
            <v>County</v>
          </cell>
          <cell r="F982" t="str">
            <v>KS</v>
          </cell>
          <cell r="G982">
            <v>4437</v>
          </cell>
          <cell r="H982">
            <v>1</v>
          </cell>
          <cell r="I982">
            <v>0</v>
          </cell>
          <cell r="J982">
            <v>0</v>
          </cell>
          <cell r="K982" t="str">
            <v>TONS</v>
          </cell>
        </row>
        <row r="983">
          <cell r="A983" t="str">
            <v>20187</v>
          </cell>
          <cell r="B983" t="str">
            <v>20</v>
          </cell>
          <cell r="C983" t="str">
            <v>187</v>
          </cell>
          <cell r="D983" t="str">
            <v>Stanton</v>
          </cell>
          <cell r="E983" t="str">
            <v>County</v>
          </cell>
          <cell r="F983" t="str">
            <v>KS</v>
          </cell>
          <cell r="G983">
            <v>2235</v>
          </cell>
          <cell r="H983">
            <v>1</v>
          </cell>
          <cell r="I983">
            <v>0</v>
          </cell>
          <cell r="J983">
            <v>0</v>
          </cell>
          <cell r="K983" t="str">
            <v>TONS</v>
          </cell>
        </row>
        <row r="984">
          <cell r="A984" t="str">
            <v>20189</v>
          </cell>
          <cell r="B984" t="str">
            <v>20</v>
          </cell>
          <cell r="C984" t="str">
            <v>189</v>
          </cell>
          <cell r="D984" t="str">
            <v>Stevens</v>
          </cell>
          <cell r="E984" t="str">
            <v>County</v>
          </cell>
          <cell r="F984" t="str">
            <v>KS</v>
          </cell>
          <cell r="G984">
            <v>5724</v>
          </cell>
          <cell r="H984">
            <v>0.31236897274633124</v>
          </cell>
          <cell r="I984">
            <v>0</v>
          </cell>
          <cell r="J984">
            <v>0</v>
          </cell>
          <cell r="K984" t="str">
            <v>TONS</v>
          </cell>
        </row>
        <row r="985">
          <cell r="A985" t="str">
            <v>20191</v>
          </cell>
          <cell r="B985" t="str">
            <v>20</v>
          </cell>
          <cell r="C985" t="str">
            <v>191</v>
          </cell>
          <cell r="D985" t="str">
            <v>Sumner</v>
          </cell>
          <cell r="E985" t="str">
            <v>County</v>
          </cell>
          <cell r="F985" t="str">
            <v>KS</v>
          </cell>
          <cell r="G985">
            <v>24132</v>
          </cell>
          <cell r="H985">
            <v>0.62854301342615615</v>
          </cell>
          <cell r="I985">
            <v>0</v>
          </cell>
          <cell r="J985">
            <v>0</v>
          </cell>
          <cell r="K985" t="str">
            <v>TONS</v>
          </cell>
        </row>
        <row r="986">
          <cell r="A986" t="str">
            <v>20193</v>
          </cell>
          <cell r="B986" t="str">
            <v>20</v>
          </cell>
          <cell r="C986" t="str">
            <v>193</v>
          </cell>
          <cell r="D986" t="str">
            <v>Thomas</v>
          </cell>
          <cell r="E986" t="str">
            <v>County</v>
          </cell>
          <cell r="F986" t="str">
            <v>KS</v>
          </cell>
          <cell r="G986">
            <v>7900</v>
          </cell>
          <cell r="H986">
            <v>0.30848101265822786</v>
          </cell>
          <cell r="I986">
            <v>1</v>
          </cell>
          <cell r="J986">
            <v>11.072625120820371</v>
          </cell>
          <cell r="K986" t="str">
            <v>TONS</v>
          </cell>
        </row>
        <row r="987">
          <cell r="A987" t="str">
            <v>20195</v>
          </cell>
          <cell r="B987" t="str">
            <v>20</v>
          </cell>
          <cell r="C987" t="str">
            <v>195</v>
          </cell>
          <cell r="D987" t="str">
            <v>Trego</v>
          </cell>
          <cell r="E987" t="str">
            <v>County</v>
          </cell>
          <cell r="F987" t="str">
            <v>KS</v>
          </cell>
          <cell r="G987">
            <v>3001</v>
          </cell>
          <cell r="H987">
            <v>1</v>
          </cell>
          <cell r="I987">
            <v>0</v>
          </cell>
          <cell r="J987">
            <v>0</v>
          </cell>
          <cell r="K987" t="str">
            <v>TONS</v>
          </cell>
        </row>
        <row r="988">
          <cell r="A988" t="str">
            <v>20197</v>
          </cell>
          <cell r="B988" t="str">
            <v>20</v>
          </cell>
          <cell r="C988" t="str">
            <v>197</v>
          </cell>
          <cell r="D988" t="str">
            <v>Wabaunsee</v>
          </cell>
          <cell r="E988" t="str">
            <v>County</v>
          </cell>
          <cell r="F988" t="str">
            <v>KS</v>
          </cell>
          <cell r="G988">
            <v>7053</v>
          </cell>
          <cell r="H988">
            <v>1</v>
          </cell>
          <cell r="I988">
            <v>0.5</v>
          </cell>
          <cell r="J988">
            <v>16.022820060965547</v>
          </cell>
          <cell r="K988" t="str">
            <v>TONS</v>
          </cell>
        </row>
        <row r="989">
          <cell r="A989" t="str">
            <v>20199</v>
          </cell>
          <cell r="B989" t="str">
            <v>20</v>
          </cell>
          <cell r="C989" t="str">
            <v>199</v>
          </cell>
          <cell r="D989" t="str">
            <v>Wallace</v>
          </cell>
          <cell r="E989" t="str">
            <v>County</v>
          </cell>
          <cell r="F989" t="str">
            <v>KS</v>
          </cell>
          <cell r="G989">
            <v>1485</v>
          </cell>
          <cell r="H989">
            <v>1</v>
          </cell>
          <cell r="I989">
            <v>0</v>
          </cell>
          <cell r="J989">
            <v>0</v>
          </cell>
          <cell r="K989" t="str">
            <v>TONS</v>
          </cell>
        </row>
        <row r="990">
          <cell r="A990" t="str">
            <v>20201</v>
          </cell>
          <cell r="B990" t="str">
            <v>20</v>
          </cell>
          <cell r="C990" t="str">
            <v>201</v>
          </cell>
          <cell r="D990" t="str">
            <v>Washington</v>
          </cell>
          <cell r="E990" t="str">
            <v>County</v>
          </cell>
          <cell r="F990" t="str">
            <v>KS</v>
          </cell>
          <cell r="G990">
            <v>5799</v>
          </cell>
          <cell r="H990">
            <v>1</v>
          </cell>
          <cell r="I990">
            <v>0.5</v>
          </cell>
          <cell r="J990">
            <v>13.174015813630968</v>
          </cell>
          <cell r="K990" t="str">
            <v>TONS</v>
          </cell>
        </row>
        <row r="991">
          <cell r="A991" t="str">
            <v>20203</v>
          </cell>
          <cell r="B991" t="str">
            <v>20</v>
          </cell>
          <cell r="C991" t="str">
            <v>203</v>
          </cell>
          <cell r="D991" t="str">
            <v>Wichita</v>
          </cell>
          <cell r="E991" t="str">
            <v>County</v>
          </cell>
          <cell r="F991" t="str">
            <v>KS</v>
          </cell>
          <cell r="G991">
            <v>2234</v>
          </cell>
          <cell r="H991">
            <v>1</v>
          </cell>
          <cell r="I991">
            <v>0</v>
          </cell>
          <cell r="J991">
            <v>0</v>
          </cell>
          <cell r="K991" t="str">
            <v>TONS</v>
          </cell>
        </row>
        <row r="992">
          <cell r="A992" t="str">
            <v>20205</v>
          </cell>
          <cell r="B992" t="str">
            <v>20</v>
          </cell>
          <cell r="C992" t="str">
            <v>205</v>
          </cell>
          <cell r="D992" t="str">
            <v>Wilson</v>
          </cell>
          <cell r="E992" t="str">
            <v>County</v>
          </cell>
          <cell r="F992" t="str">
            <v>KS</v>
          </cell>
          <cell r="G992">
            <v>9409</v>
          </cell>
          <cell r="H992">
            <v>0.72685726432139441</v>
          </cell>
          <cell r="I992">
            <v>0.5</v>
          </cell>
          <cell r="J992">
            <v>15.536660484466662</v>
          </cell>
          <cell r="K992" t="str">
            <v>TONS</v>
          </cell>
        </row>
        <row r="993">
          <cell r="A993" t="str">
            <v>20207</v>
          </cell>
          <cell r="B993" t="str">
            <v>20</v>
          </cell>
          <cell r="C993" t="str">
            <v>207</v>
          </cell>
          <cell r="D993" t="str">
            <v>Woodson</v>
          </cell>
          <cell r="E993" t="str">
            <v>County</v>
          </cell>
          <cell r="F993" t="str">
            <v>KS</v>
          </cell>
          <cell r="G993">
            <v>3309</v>
          </cell>
          <cell r="H993">
            <v>1</v>
          </cell>
          <cell r="I993">
            <v>0.5</v>
          </cell>
          <cell r="J993">
            <v>7.51729924595704</v>
          </cell>
          <cell r="K993" t="str">
            <v>TONS</v>
          </cell>
        </row>
        <row r="994">
          <cell r="A994" t="str">
            <v>20209</v>
          </cell>
          <cell r="B994" t="str">
            <v>20</v>
          </cell>
          <cell r="C994" t="str">
            <v>209</v>
          </cell>
          <cell r="D994" t="str">
            <v>Wyandotte</v>
          </cell>
          <cell r="E994" t="str">
            <v>County</v>
          </cell>
          <cell r="F994" t="str">
            <v>KS</v>
          </cell>
          <cell r="G994">
            <v>157505</v>
          </cell>
          <cell r="H994">
            <v>6.0626646773118312E-2</v>
          </cell>
          <cell r="I994">
            <v>0.5</v>
          </cell>
          <cell r="J994">
            <v>0</v>
          </cell>
          <cell r="K994" t="str">
            <v>TONS</v>
          </cell>
        </row>
        <row r="995">
          <cell r="A995" t="str">
            <v>21001</v>
          </cell>
          <cell r="B995" t="str">
            <v>21</v>
          </cell>
          <cell r="C995" t="str">
            <v>001</v>
          </cell>
          <cell r="D995" t="str">
            <v>Adair</v>
          </cell>
          <cell r="E995" t="str">
            <v>County</v>
          </cell>
          <cell r="F995" t="str">
            <v>KY</v>
          </cell>
          <cell r="G995">
            <v>18656</v>
          </cell>
          <cell r="H995">
            <v>0.75455617495711835</v>
          </cell>
          <cell r="I995">
            <v>1</v>
          </cell>
          <cell r="J995">
            <v>63.959517367988667</v>
          </cell>
          <cell r="K995" t="str">
            <v>TONS</v>
          </cell>
        </row>
        <row r="996">
          <cell r="A996" t="str">
            <v>21003</v>
          </cell>
          <cell r="B996" t="str">
            <v>21</v>
          </cell>
          <cell r="C996" t="str">
            <v>003</v>
          </cell>
          <cell r="D996" t="str">
            <v>Allen</v>
          </cell>
          <cell r="E996" t="str">
            <v>County</v>
          </cell>
          <cell r="F996" t="str">
            <v>KY</v>
          </cell>
          <cell r="G996">
            <v>19956</v>
          </cell>
          <cell r="H996">
            <v>0.7869813589897775</v>
          </cell>
          <cell r="I996">
            <v>1</v>
          </cell>
          <cell r="J996">
            <v>71.356412606681957</v>
          </cell>
          <cell r="K996" t="str">
            <v>TONS</v>
          </cell>
        </row>
        <row r="997">
          <cell r="A997" t="str">
            <v>21005</v>
          </cell>
          <cell r="B997" t="str">
            <v>21</v>
          </cell>
          <cell r="C997" t="str">
            <v>005</v>
          </cell>
          <cell r="D997" t="str">
            <v>Anderson</v>
          </cell>
          <cell r="E997" t="str">
            <v>County</v>
          </cell>
          <cell r="F997" t="str">
            <v>KY</v>
          </cell>
          <cell r="G997">
            <v>21421</v>
          </cell>
          <cell r="H997">
            <v>0.41697399747910929</v>
          </cell>
          <cell r="I997">
            <v>1</v>
          </cell>
          <cell r="J997">
            <v>40.582965769047007</v>
          </cell>
          <cell r="K997" t="str">
            <v>TONS</v>
          </cell>
        </row>
        <row r="998">
          <cell r="A998" t="str">
            <v>21007</v>
          </cell>
          <cell r="B998" t="str">
            <v>21</v>
          </cell>
          <cell r="C998" t="str">
            <v>007</v>
          </cell>
          <cell r="D998" t="str">
            <v>Ballard</v>
          </cell>
          <cell r="E998" t="str">
            <v>County</v>
          </cell>
          <cell r="F998" t="str">
            <v>KY</v>
          </cell>
          <cell r="G998">
            <v>8249</v>
          </cell>
          <cell r="H998">
            <v>1</v>
          </cell>
          <cell r="I998">
            <v>1</v>
          </cell>
          <cell r="J998">
            <v>37.479722864853194</v>
          </cell>
          <cell r="K998" t="str">
            <v>TONS</v>
          </cell>
        </row>
        <row r="999">
          <cell r="A999" t="str">
            <v>21009</v>
          </cell>
          <cell r="B999" t="str">
            <v>21</v>
          </cell>
          <cell r="C999" t="str">
            <v>009</v>
          </cell>
          <cell r="D999" t="str">
            <v>Barren</v>
          </cell>
          <cell r="E999" t="str">
            <v>County</v>
          </cell>
          <cell r="F999" t="str">
            <v>KY</v>
          </cell>
          <cell r="G999">
            <v>42173</v>
          </cell>
          <cell r="H999">
            <v>0.63275081213098427</v>
          </cell>
          <cell r="I999">
            <v>1</v>
          </cell>
          <cell r="J999">
            <v>121.24456354086649</v>
          </cell>
          <cell r="K999" t="str">
            <v>TONS</v>
          </cell>
        </row>
        <row r="1000">
          <cell r="A1000" t="str">
            <v>21011</v>
          </cell>
          <cell r="B1000" t="str">
            <v>21</v>
          </cell>
          <cell r="C1000" t="str">
            <v>011</v>
          </cell>
          <cell r="D1000" t="str">
            <v>Bath</v>
          </cell>
          <cell r="E1000" t="str">
            <v>County</v>
          </cell>
          <cell r="F1000" t="str">
            <v>KY</v>
          </cell>
          <cell r="G1000">
            <v>11591</v>
          </cell>
          <cell r="H1000">
            <v>1</v>
          </cell>
          <cell r="I1000">
            <v>1</v>
          </cell>
          <cell r="J1000">
            <v>52.664258422416459</v>
          </cell>
          <cell r="K1000" t="str">
            <v>TONS</v>
          </cell>
        </row>
        <row r="1001">
          <cell r="A1001" t="str">
            <v>21013</v>
          </cell>
          <cell r="B1001" t="str">
            <v>21</v>
          </cell>
          <cell r="C1001" t="str">
            <v>013</v>
          </cell>
          <cell r="D1001" t="str">
            <v>Bell</v>
          </cell>
          <cell r="E1001" t="str">
            <v>County</v>
          </cell>
          <cell r="F1001" t="str">
            <v>KY</v>
          </cell>
          <cell r="G1001">
            <v>28691</v>
          </cell>
          <cell r="H1001">
            <v>0.62479523195427134</v>
          </cell>
          <cell r="I1001">
            <v>1</v>
          </cell>
          <cell r="J1001">
            <v>81.447631479616746</v>
          </cell>
          <cell r="K1001" t="str">
            <v>TONS</v>
          </cell>
        </row>
        <row r="1002">
          <cell r="A1002" t="str">
            <v>21015</v>
          </cell>
          <cell r="B1002" t="str">
            <v>21</v>
          </cell>
          <cell r="C1002" t="str">
            <v>015</v>
          </cell>
          <cell r="D1002" t="str">
            <v>Boone</v>
          </cell>
          <cell r="E1002" t="str">
            <v>County</v>
          </cell>
          <cell r="F1002" t="str">
            <v>KY</v>
          </cell>
          <cell r="G1002">
            <v>118811</v>
          </cell>
          <cell r="H1002">
            <v>0.13272340103189098</v>
          </cell>
          <cell r="I1002">
            <v>1</v>
          </cell>
          <cell r="J1002">
            <v>0</v>
          </cell>
          <cell r="K1002" t="str">
            <v>TONS</v>
          </cell>
        </row>
        <row r="1003">
          <cell r="A1003" t="str">
            <v>21017</v>
          </cell>
          <cell r="B1003" t="str">
            <v>21</v>
          </cell>
          <cell r="C1003" t="str">
            <v>017</v>
          </cell>
          <cell r="D1003" t="str">
            <v>Bourbon</v>
          </cell>
          <cell r="E1003" t="str">
            <v>County</v>
          </cell>
          <cell r="F1003" t="str">
            <v>KY</v>
          </cell>
          <cell r="G1003">
            <v>19985</v>
          </cell>
          <cell r="H1003">
            <v>0.44748561421065797</v>
          </cell>
          <cell r="I1003">
            <v>1</v>
          </cell>
          <cell r="J1003">
            <v>40.632944790930075</v>
          </cell>
          <cell r="K1003" t="str">
            <v>TONS</v>
          </cell>
        </row>
        <row r="1004">
          <cell r="A1004" t="str">
            <v>21019</v>
          </cell>
          <cell r="B1004" t="str">
            <v>21</v>
          </cell>
          <cell r="C1004" t="str">
            <v>019</v>
          </cell>
          <cell r="D1004" t="str">
            <v>Boyd</v>
          </cell>
          <cell r="E1004" t="str">
            <v>County</v>
          </cell>
          <cell r="F1004" t="str">
            <v>KY</v>
          </cell>
          <cell r="G1004">
            <v>49542</v>
          </cell>
          <cell r="H1004">
            <v>0.25317912074603366</v>
          </cell>
          <cell r="I1004">
            <v>1</v>
          </cell>
          <cell r="J1004">
            <v>56.989715589023355</v>
          </cell>
          <cell r="K1004" t="str">
            <v>TONS</v>
          </cell>
        </row>
        <row r="1005">
          <cell r="A1005" t="str">
            <v>21021</v>
          </cell>
          <cell r="B1005" t="str">
            <v>21</v>
          </cell>
          <cell r="C1005" t="str">
            <v>021</v>
          </cell>
          <cell r="D1005" t="str">
            <v>Boyle</v>
          </cell>
          <cell r="E1005" t="str">
            <v>County</v>
          </cell>
          <cell r="F1005" t="str">
            <v>KY</v>
          </cell>
          <cell r="G1005">
            <v>28432</v>
          </cell>
          <cell r="H1005">
            <v>0.34819921215531796</v>
          </cell>
          <cell r="I1005">
            <v>1</v>
          </cell>
          <cell r="J1005">
            <v>44.981119694756536</v>
          </cell>
          <cell r="K1005" t="str">
            <v>TONS</v>
          </cell>
        </row>
        <row r="1006">
          <cell r="A1006" t="str">
            <v>21023</v>
          </cell>
          <cell r="B1006" t="str">
            <v>21</v>
          </cell>
          <cell r="C1006" t="str">
            <v>023</v>
          </cell>
          <cell r="D1006" t="str">
            <v>Bracken</v>
          </cell>
          <cell r="E1006" t="str">
            <v>County</v>
          </cell>
          <cell r="F1006" t="str">
            <v>KY</v>
          </cell>
          <cell r="G1006">
            <v>8488</v>
          </cell>
          <cell r="H1006">
            <v>1</v>
          </cell>
          <cell r="I1006">
            <v>1</v>
          </cell>
          <cell r="J1006">
            <v>38.565630703948841</v>
          </cell>
          <cell r="K1006" t="str">
            <v>TONS</v>
          </cell>
        </row>
        <row r="1007">
          <cell r="A1007" t="str">
            <v>21025</v>
          </cell>
          <cell r="B1007" t="str">
            <v>21</v>
          </cell>
          <cell r="C1007" t="str">
            <v>025</v>
          </cell>
          <cell r="D1007" t="str">
            <v>Breathitt</v>
          </cell>
          <cell r="E1007" t="str">
            <v>County</v>
          </cell>
          <cell r="F1007" t="str">
            <v>KY</v>
          </cell>
          <cell r="G1007">
            <v>13878</v>
          </cell>
          <cell r="H1007">
            <v>0.81503098429168463</v>
          </cell>
          <cell r="I1007">
            <v>1</v>
          </cell>
          <cell r="J1007">
            <v>51.392065138120316</v>
          </cell>
          <cell r="K1007" t="str">
            <v>TONS</v>
          </cell>
        </row>
        <row r="1008">
          <cell r="A1008" t="str">
            <v>21027</v>
          </cell>
          <cell r="B1008" t="str">
            <v>21</v>
          </cell>
          <cell r="C1008" t="str">
            <v>027</v>
          </cell>
          <cell r="D1008" t="str">
            <v>Breckinridge</v>
          </cell>
          <cell r="E1008" t="str">
            <v>County</v>
          </cell>
          <cell r="F1008" t="str">
            <v>KY</v>
          </cell>
          <cell r="G1008">
            <v>20059</v>
          </cell>
          <cell r="H1008">
            <v>1</v>
          </cell>
          <cell r="I1008">
            <v>1</v>
          </cell>
          <cell r="J1008">
            <v>91.139018177487003</v>
          </cell>
          <cell r="K1008" t="str">
            <v>TONS</v>
          </cell>
        </row>
        <row r="1009">
          <cell r="A1009" t="str">
            <v>21029</v>
          </cell>
          <cell r="B1009" t="str">
            <v>21</v>
          </cell>
          <cell r="C1009" t="str">
            <v>029</v>
          </cell>
          <cell r="D1009" t="str">
            <v>Bullitt</v>
          </cell>
          <cell r="E1009" t="str">
            <v>County</v>
          </cell>
          <cell r="F1009" t="str">
            <v>KY</v>
          </cell>
          <cell r="G1009">
            <v>74319</v>
          </cell>
          <cell r="H1009">
            <v>0.30413487802580769</v>
          </cell>
          <cell r="I1009">
            <v>1</v>
          </cell>
          <cell r="J1009">
            <v>102.69780287480626</v>
          </cell>
          <cell r="K1009" t="str">
            <v>TONS</v>
          </cell>
        </row>
        <row r="1010">
          <cell r="A1010" t="str">
            <v>21031</v>
          </cell>
          <cell r="B1010" t="str">
            <v>21</v>
          </cell>
          <cell r="C1010" t="str">
            <v>031</v>
          </cell>
          <cell r="D1010" t="str">
            <v>Butler</v>
          </cell>
          <cell r="E1010" t="str">
            <v>County</v>
          </cell>
          <cell r="F1010" t="str">
            <v>KY</v>
          </cell>
          <cell r="G1010">
            <v>12690</v>
          </cell>
          <cell r="H1010">
            <v>1</v>
          </cell>
          <cell r="I1010">
            <v>1</v>
          </cell>
          <cell r="J1010">
            <v>57.657617063278835</v>
          </cell>
          <cell r="K1010" t="str">
            <v>TONS</v>
          </cell>
        </row>
        <row r="1011">
          <cell r="A1011" t="str">
            <v>21033</v>
          </cell>
          <cell r="B1011" t="str">
            <v>21</v>
          </cell>
          <cell r="C1011" t="str">
            <v>033</v>
          </cell>
          <cell r="D1011" t="str">
            <v>Caldwell</v>
          </cell>
          <cell r="E1011" t="str">
            <v>County</v>
          </cell>
          <cell r="F1011" t="str">
            <v>KY</v>
          </cell>
          <cell r="G1011">
            <v>12984</v>
          </cell>
          <cell r="H1011">
            <v>0.54636475662353667</v>
          </cell>
          <cell r="I1011">
            <v>1</v>
          </cell>
          <cell r="J1011">
            <v>32.231925567131604</v>
          </cell>
          <cell r="K1011" t="str">
            <v>TONS</v>
          </cell>
        </row>
        <row r="1012">
          <cell r="A1012" t="str">
            <v>21035</v>
          </cell>
          <cell r="B1012" t="str">
            <v>21</v>
          </cell>
          <cell r="C1012" t="str">
            <v>035</v>
          </cell>
          <cell r="D1012" t="str">
            <v>Calloway</v>
          </cell>
          <cell r="E1012" t="str">
            <v>County</v>
          </cell>
          <cell r="F1012" t="str">
            <v>KY</v>
          </cell>
          <cell r="G1012">
            <v>37191</v>
          </cell>
          <cell r="H1012">
            <v>0.48718776047968593</v>
          </cell>
          <cell r="I1012">
            <v>1</v>
          </cell>
          <cell r="J1012">
            <v>82.324536136292295</v>
          </cell>
          <cell r="K1012" t="str">
            <v>TONS</v>
          </cell>
        </row>
        <row r="1013">
          <cell r="A1013" t="str">
            <v>21037</v>
          </cell>
          <cell r="B1013" t="str">
            <v>21</v>
          </cell>
          <cell r="C1013" t="str">
            <v>037</v>
          </cell>
          <cell r="D1013" t="str">
            <v>Campbell</v>
          </cell>
          <cell r="E1013" t="str">
            <v>County</v>
          </cell>
          <cell r="F1013" t="str">
            <v>KY</v>
          </cell>
          <cell r="G1013">
            <v>90336</v>
          </cell>
          <cell r="H1013">
            <v>0.15296227417640806</v>
          </cell>
          <cell r="I1013">
            <v>1</v>
          </cell>
          <cell r="J1013">
            <v>0</v>
          </cell>
          <cell r="K1013" t="str">
            <v>TONS</v>
          </cell>
        </row>
        <row r="1014">
          <cell r="A1014" t="str">
            <v>21039</v>
          </cell>
          <cell r="B1014" t="str">
            <v>21</v>
          </cell>
          <cell r="C1014" t="str">
            <v>039</v>
          </cell>
          <cell r="D1014" t="str">
            <v>Carlisle</v>
          </cell>
          <cell r="E1014" t="str">
            <v>County</v>
          </cell>
          <cell r="F1014" t="str">
            <v>KY</v>
          </cell>
          <cell r="G1014">
            <v>5104</v>
          </cell>
          <cell r="H1014">
            <v>1</v>
          </cell>
          <cell r="I1014">
            <v>1</v>
          </cell>
          <cell r="J1014">
            <v>23.190266153741149</v>
          </cell>
          <cell r="K1014" t="str">
            <v>TONS</v>
          </cell>
        </row>
        <row r="1015">
          <cell r="A1015" t="str">
            <v>21041</v>
          </cell>
          <cell r="B1015" t="str">
            <v>21</v>
          </cell>
          <cell r="C1015" t="str">
            <v>041</v>
          </cell>
          <cell r="D1015" t="str">
            <v>Carroll</v>
          </cell>
          <cell r="E1015" t="str">
            <v>County</v>
          </cell>
          <cell r="F1015" t="str">
            <v>KY</v>
          </cell>
          <cell r="G1015">
            <v>10811</v>
          </cell>
          <cell r="H1015">
            <v>0.52224586069743784</v>
          </cell>
          <cell r="I1015">
            <v>1</v>
          </cell>
          <cell r="J1015">
            <v>25.652868868342971</v>
          </cell>
          <cell r="K1015" t="str">
            <v>TONS</v>
          </cell>
        </row>
        <row r="1016">
          <cell r="A1016" t="str">
            <v>21043</v>
          </cell>
          <cell r="B1016" t="str">
            <v>21</v>
          </cell>
          <cell r="C1016" t="str">
            <v>043</v>
          </cell>
          <cell r="D1016" t="str">
            <v>Carter</v>
          </cell>
          <cell r="E1016" t="str">
            <v>County</v>
          </cell>
          <cell r="F1016" t="str">
            <v>KY</v>
          </cell>
          <cell r="G1016">
            <v>27720</v>
          </cell>
          <cell r="H1016">
            <v>0.79379509379509383</v>
          </cell>
          <cell r="I1016">
            <v>1</v>
          </cell>
          <cell r="J1016">
            <v>99.976217955901305</v>
          </cell>
          <cell r="K1016" t="str">
            <v>TONS</v>
          </cell>
        </row>
        <row r="1017">
          <cell r="A1017" t="str">
            <v>21045</v>
          </cell>
          <cell r="B1017" t="str">
            <v>21</v>
          </cell>
          <cell r="C1017" t="str">
            <v>045</v>
          </cell>
          <cell r="D1017" t="str">
            <v>Casey</v>
          </cell>
          <cell r="E1017" t="str">
            <v>County</v>
          </cell>
          <cell r="F1017" t="str">
            <v>KY</v>
          </cell>
          <cell r="G1017">
            <v>15955</v>
          </cell>
          <cell r="H1017">
            <v>1</v>
          </cell>
          <cell r="I1017">
            <v>1</v>
          </cell>
          <cell r="J1017">
            <v>72.492299467660658</v>
          </cell>
          <cell r="K1017" t="str">
            <v>TONS</v>
          </cell>
        </row>
        <row r="1018">
          <cell r="A1018" t="str">
            <v>21047</v>
          </cell>
          <cell r="B1018" t="str">
            <v>21</v>
          </cell>
          <cell r="C1018" t="str">
            <v>047</v>
          </cell>
          <cell r="D1018" t="str">
            <v>Christian</v>
          </cell>
          <cell r="E1018" t="str">
            <v>County</v>
          </cell>
          <cell r="F1018" t="str">
            <v>KY</v>
          </cell>
          <cell r="G1018">
            <v>73955</v>
          </cell>
          <cell r="H1018">
            <v>0.28555202487999459</v>
          </cell>
          <cell r="I1018">
            <v>1</v>
          </cell>
          <cell r="J1018">
            <v>95.95063492059279</v>
          </cell>
          <cell r="K1018" t="str">
            <v>TONS</v>
          </cell>
        </row>
        <row r="1019">
          <cell r="A1019" t="str">
            <v>21049</v>
          </cell>
          <cell r="B1019" t="str">
            <v>21</v>
          </cell>
          <cell r="C1019" t="str">
            <v>049</v>
          </cell>
          <cell r="D1019" t="str">
            <v>Clark</v>
          </cell>
          <cell r="E1019" t="str">
            <v>County</v>
          </cell>
          <cell r="F1019" t="str">
            <v>KY</v>
          </cell>
          <cell r="G1019">
            <v>35613</v>
          </cell>
          <cell r="H1019">
            <v>0.2746749782382838</v>
          </cell>
          <cell r="I1019">
            <v>1</v>
          </cell>
          <cell r="J1019">
            <v>44.444981096374583</v>
          </cell>
          <cell r="K1019" t="str">
            <v>TONS</v>
          </cell>
        </row>
        <row r="1020">
          <cell r="A1020" t="str">
            <v>21051</v>
          </cell>
          <cell r="B1020" t="str">
            <v>21</v>
          </cell>
          <cell r="C1020" t="str">
            <v>051</v>
          </cell>
          <cell r="D1020" t="str">
            <v>Clay</v>
          </cell>
          <cell r="E1020" t="str">
            <v>County</v>
          </cell>
          <cell r="F1020" t="str">
            <v>KY</v>
          </cell>
          <cell r="G1020">
            <v>21730</v>
          </cell>
          <cell r="H1020">
            <v>0.78568798895536129</v>
          </cell>
          <cell r="I1020">
            <v>1</v>
          </cell>
          <cell r="J1020">
            <v>77.5719855099574</v>
          </cell>
          <cell r="K1020" t="str">
            <v>TONS</v>
          </cell>
        </row>
        <row r="1021">
          <cell r="A1021" t="str">
            <v>21053</v>
          </cell>
          <cell r="B1021" t="str">
            <v>21</v>
          </cell>
          <cell r="C1021" t="str">
            <v>053</v>
          </cell>
          <cell r="D1021" t="str">
            <v>Clinton</v>
          </cell>
          <cell r="E1021" t="str">
            <v>County</v>
          </cell>
          <cell r="F1021" t="str">
            <v>KY</v>
          </cell>
          <cell r="G1021">
            <v>10272</v>
          </cell>
          <cell r="H1021">
            <v>1</v>
          </cell>
          <cell r="I1021">
            <v>1</v>
          </cell>
          <cell r="J1021">
            <v>46.671319343892847</v>
          </cell>
          <cell r="K1021" t="str">
            <v>TONS</v>
          </cell>
        </row>
        <row r="1022">
          <cell r="A1022" t="str">
            <v>21055</v>
          </cell>
          <cell r="B1022" t="str">
            <v>21</v>
          </cell>
          <cell r="C1022" t="str">
            <v>055</v>
          </cell>
          <cell r="D1022" t="str">
            <v>Crittenden</v>
          </cell>
          <cell r="E1022" t="str">
            <v>County</v>
          </cell>
          <cell r="F1022" t="str">
            <v>KY</v>
          </cell>
          <cell r="G1022">
            <v>9315</v>
          </cell>
          <cell r="H1022">
            <v>0.7082125603864734</v>
          </cell>
          <cell r="I1022">
            <v>1</v>
          </cell>
          <cell r="J1022">
            <v>29.973782487505943</v>
          </cell>
          <cell r="K1022" t="str">
            <v>TONS</v>
          </cell>
        </row>
        <row r="1023">
          <cell r="A1023" t="str">
            <v>21057</v>
          </cell>
          <cell r="B1023" t="str">
            <v>21</v>
          </cell>
          <cell r="C1023" t="str">
            <v>057</v>
          </cell>
          <cell r="D1023" t="str">
            <v>Cumberland</v>
          </cell>
          <cell r="E1023" t="str">
            <v>County</v>
          </cell>
          <cell r="F1023" t="str">
            <v>KY</v>
          </cell>
          <cell r="G1023">
            <v>6856</v>
          </cell>
          <cell r="H1023">
            <v>1</v>
          </cell>
          <cell r="I1023">
            <v>1</v>
          </cell>
          <cell r="J1023">
            <v>31.150561275479884</v>
          </cell>
          <cell r="K1023" t="str">
            <v>TONS</v>
          </cell>
        </row>
        <row r="1024">
          <cell r="A1024" t="str">
            <v>21059</v>
          </cell>
          <cell r="B1024" t="str">
            <v>21</v>
          </cell>
          <cell r="C1024" t="str">
            <v>059</v>
          </cell>
          <cell r="D1024" t="str">
            <v>Daviess</v>
          </cell>
          <cell r="E1024" t="str">
            <v>County</v>
          </cell>
          <cell r="F1024" t="str">
            <v>KY</v>
          </cell>
          <cell r="G1024">
            <v>96656</v>
          </cell>
          <cell r="H1024">
            <v>0.27016429399106107</v>
          </cell>
          <cell r="I1024">
            <v>1</v>
          </cell>
          <cell r="J1024">
            <v>118.64565440294722</v>
          </cell>
          <cell r="K1024" t="str">
            <v>TONS</v>
          </cell>
        </row>
        <row r="1025">
          <cell r="A1025" t="str">
            <v>21061</v>
          </cell>
          <cell r="B1025" t="str">
            <v>21</v>
          </cell>
          <cell r="C1025" t="str">
            <v>061</v>
          </cell>
          <cell r="D1025" t="str">
            <v>Edmonson</v>
          </cell>
          <cell r="E1025" t="str">
            <v>County</v>
          </cell>
          <cell r="F1025" t="str">
            <v>KY</v>
          </cell>
          <cell r="G1025">
            <v>12161</v>
          </cell>
          <cell r="H1025">
            <v>1</v>
          </cell>
          <cell r="I1025">
            <v>1</v>
          </cell>
          <cell r="J1025">
            <v>55.254080465447899</v>
          </cell>
          <cell r="K1025" t="str">
            <v>TONS</v>
          </cell>
        </row>
        <row r="1026">
          <cell r="A1026" t="str">
            <v>21063</v>
          </cell>
          <cell r="B1026" t="str">
            <v>21</v>
          </cell>
          <cell r="C1026" t="str">
            <v>063</v>
          </cell>
          <cell r="D1026" t="str">
            <v>Elliott</v>
          </cell>
          <cell r="E1026" t="str">
            <v>County</v>
          </cell>
          <cell r="F1026" t="str">
            <v>KY</v>
          </cell>
          <cell r="G1026">
            <v>7852</v>
          </cell>
          <cell r="H1026">
            <v>1</v>
          </cell>
          <cell r="I1026">
            <v>1</v>
          </cell>
          <cell r="J1026">
            <v>35.67593452961902</v>
          </cell>
          <cell r="K1026" t="str">
            <v>TONS</v>
          </cell>
        </row>
        <row r="1027">
          <cell r="A1027" t="str">
            <v>21065</v>
          </cell>
          <cell r="B1027" t="str">
            <v>21</v>
          </cell>
          <cell r="C1027" t="str">
            <v>065</v>
          </cell>
          <cell r="D1027" t="str">
            <v>Estill</v>
          </cell>
          <cell r="E1027" t="str">
            <v>County</v>
          </cell>
          <cell r="F1027" t="str">
            <v>KY</v>
          </cell>
          <cell r="G1027">
            <v>14672</v>
          </cell>
          <cell r="H1027">
            <v>0.76124591057797164</v>
          </cell>
          <cell r="I1027">
            <v>1</v>
          </cell>
          <cell r="J1027">
            <v>50.746881401084416</v>
          </cell>
          <cell r="K1027" t="str">
            <v>TONS</v>
          </cell>
        </row>
        <row r="1028">
          <cell r="A1028" t="str">
            <v>21067</v>
          </cell>
          <cell r="B1028" t="str">
            <v>21</v>
          </cell>
          <cell r="C1028" t="str">
            <v>067</v>
          </cell>
          <cell r="D1028" t="str">
            <v>Fayette</v>
          </cell>
          <cell r="E1028" t="str">
            <v>County</v>
          </cell>
          <cell r="F1028" t="str">
            <v>KY</v>
          </cell>
          <cell r="G1028">
            <v>295803</v>
          </cell>
          <cell r="H1028">
            <v>3.066906015151976E-2</v>
          </cell>
          <cell r="I1028">
            <v>0.5</v>
          </cell>
          <cell r="J1028">
            <v>0</v>
          </cell>
          <cell r="K1028" t="str">
            <v>TONS</v>
          </cell>
        </row>
        <row r="1029">
          <cell r="A1029" t="str">
            <v>21069</v>
          </cell>
          <cell r="B1029" t="str">
            <v>21</v>
          </cell>
          <cell r="C1029" t="str">
            <v>069</v>
          </cell>
          <cell r="D1029" t="str">
            <v>Fleming</v>
          </cell>
          <cell r="E1029" t="str">
            <v>County</v>
          </cell>
          <cell r="F1029" t="str">
            <v>KY</v>
          </cell>
          <cell r="G1029">
            <v>14348</v>
          </cell>
          <cell r="H1029">
            <v>0.80519933091720097</v>
          </cell>
          <cell r="I1029">
            <v>1</v>
          </cell>
          <cell r="J1029">
            <v>52.491603619547703</v>
          </cell>
          <cell r="K1029" t="str">
            <v>TONS</v>
          </cell>
        </row>
        <row r="1030">
          <cell r="A1030" t="str">
            <v>21071</v>
          </cell>
          <cell r="B1030" t="str">
            <v>21</v>
          </cell>
          <cell r="C1030" t="str">
            <v>071</v>
          </cell>
          <cell r="D1030" t="str">
            <v>Floyd</v>
          </cell>
          <cell r="E1030" t="str">
            <v>County</v>
          </cell>
          <cell r="F1030" t="str">
            <v>KY</v>
          </cell>
          <cell r="G1030">
            <v>39451</v>
          </cell>
          <cell r="H1030">
            <v>0.83871131276773714</v>
          </cell>
          <cell r="I1030">
            <v>1</v>
          </cell>
          <cell r="J1030">
            <v>150.33689782425296</v>
          </cell>
          <cell r="K1030" t="str">
            <v>TONS</v>
          </cell>
        </row>
        <row r="1031">
          <cell r="A1031" t="str">
            <v>21073</v>
          </cell>
          <cell r="B1031" t="str">
            <v>21</v>
          </cell>
          <cell r="C1031" t="str">
            <v>073</v>
          </cell>
          <cell r="D1031" t="str">
            <v>Franklin</v>
          </cell>
          <cell r="E1031" t="str">
            <v>County</v>
          </cell>
          <cell r="F1031" t="str">
            <v>KY</v>
          </cell>
          <cell r="G1031">
            <v>49285</v>
          </cell>
          <cell r="H1031">
            <v>0.27554022522065535</v>
          </cell>
          <cell r="I1031">
            <v>1</v>
          </cell>
          <cell r="J1031">
            <v>61.701374288363013</v>
          </cell>
          <cell r="K1031" t="str">
            <v>TONS</v>
          </cell>
        </row>
        <row r="1032">
          <cell r="A1032" t="str">
            <v>21075</v>
          </cell>
          <cell r="B1032" t="str">
            <v>21</v>
          </cell>
          <cell r="C1032" t="str">
            <v>075</v>
          </cell>
          <cell r="D1032" t="str">
            <v>Fulton</v>
          </cell>
          <cell r="E1032" t="str">
            <v>County</v>
          </cell>
          <cell r="F1032" t="str">
            <v>KY</v>
          </cell>
          <cell r="G1032">
            <v>6813</v>
          </cell>
          <cell r="H1032">
            <v>0.64435637751357699</v>
          </cell>
          <cell r="I1032">
            <v>1</v>
          </cell>
          <cell r="J1032">
            <v>19.946173278785977</v>
          </cell>
          <cell r="K1032" t="str">
            <v>TONS</v>
          </cell>
        </row>
        <row r="1033">
          <cell r="A1033" t="str">
            <v>21077</v>
          </cell>
          <cell r="B1033" t="str">
            <v>21</v>
          </cell>
          <cell r="C1033" t="str">
            <v>077</v>
          </cell>
          <cell r="D1033" t="str">
            <v>Gallatin</v>
          </cell>
          <cell r="E1033" t="str">
            <v>County</v>
          </cell>
          <cell r="F1033" t="str">
            <v>KY</v>
          </cell>
          <cell r="G1033">
            <v>8589</v>
          </cell>
          <cell r="H1033">
            <v>1</v>
          </cell>
          <cell r="I1033">
            <v>1</v>
          </cell>
          <cell r="J1033">
            <v>39.024528995784223</v>
          </cell>
          <cell r="K1033" t="str">
            <v>TONS</v>
          </cell>
        </row>
        <row r="1034">
          <cell r="A1034" t="str">
            <v>21079</v>
          </cell>
          <cell r="B1034" t="str">
            <v>21</v>
          </cell>
          <cell r="C1034" t="str">
            <v>079</v>
          </cell>
          <cell r="D1034" t="str">
            <v>Garrard</v>
          </cell>
          <cell r="E1034" t="str">
            <v>County</v>
          </cell>
          <cell r="F1034" t="str">
            <v>KY</v>
          </cell>
          <cell r="G1034">
            <v>16912</v>
          </cell>
          <cell r="H1034">
            <v>0.77891438032166505</v>
          </cell>
          <cell r="I1034">
            <v>1</v>
          </cell>
          <cell r="J1034">
            <v>59.852150478689687</v>
          </cell>
          <cell r="K1034" t="str">
            <v>TONS</v>
          </cell>
        </row>
        <row r="1035">
          <cell r="A1035" t="str">
            <v>21081</v>
          </cell>
          <cell r="B1035" t="str">
            <v>21</v>
          </cell>
          <cell r="C1035" t="str">
            <v>081</v>
          </cell>
          <cell r="D1035" t="str">
            <v>Grant</v>
          </cell>
          <cell r="E1035" t="str">
            <v>County</v>
          </cell>
          <cell r="F1035" t="str">
            <v>KY</v>
          </cell>
          <cell r="G1035">
            <v>24662</v>
          </cell>
          <cell r="H1035">
            <v>0.64990673911280517</v>
          </cell>
          <cell r="I1035">
            <v>1</v>
          </cell>
          <cell r="J1035">
            <v>72.82397843106645</v>
          </cell>
          <cell r="K1035" t="str">
            <v>TONS</v>
          </cell>
        </row>
        <row r="1036">
          <cell r="A1036" t="str">
            <v>21083</v>
          </cell>
          <cell r="B1036" t="str">
            <v>21</v>
          </cell>
          <cell r="C1036" t="str">
            <v>083</v>
          </cell>
          <cell r="D1036" t="str">
            <v>Graves</v>
          </cell>
          <cell r="E1036" t="str">
            <v>County</v>
          </cell>
          <cell r="F1036" t="str">
            <v>KY</v>
          </cell>
          <cell r="G1036">
            <v>37121</v>
          </cell>
          <cell r="H1036">
            <v>0.69408151720050648</v>
          </cell>
          <cell r="I1036">
            <v>1</v>
          </cell>
          <cell r="J1036">
            <v>117.06449989246487</v>
          </cell>
          <cell r="K1036" t="str">
            <v>TONS</v>
          </cell>
        </row>
        <row r="1037">
          <cell r="A1037" t="str">
            <v>21085</v>
          </cell>
          <cell r="B1037" t="str">
            <v>21</v>
          </cell>
          <cell r="C1037" t="str">
            <v>085</v>
          </cell>
          <cell r="D1037" t="str">
            <v>Grayson</v>
          </cell>
          <cell r="E1037" t="str">
            <v>County</v>
          </cell>
          <cell r="F1037" t="str">
            <v>KY</v>
          </cell>
          <cell r="G1037">
            <v>25746</v>
          </cell>
          <cell r="H1037">
            <v>0.7358036199798027</v>
          </cell>
          <cell r="I1037">
            <v>1</v>
          </cell>
          <cell r="J1037">
            <v>86.072962777522008</v>
          </cell>
          <cell r="K1037" t="str">
            <v>TONS</v>
          </cell>
        </row>
        <row r="1038">
          <cell r="A1038" t="str">
            <v>21087</v>
          </cell>
          <cell r="B1038" t="str">
            <v>21</v>
          </cell>
          <cell r="C1038" t="str">
            <v>087</v>
          </cell>
          <cell r="D1038" t="str">
            <v>Green</v>
          </cell>
          <cell r="E1038" t="str">
            <v>County</v>
          </cell>
          <cell r="F1038" t="str">
            <v>KY</v>
          </cell>
          <cell r="G1038">
            <v>11258</v>
          </cell>
          <cell r="H1038">
            <v>1</v>
          </cell>
          <cell r="I1038">
            <v>1</v>
          </cell>
          <cell r="J1038">
            <v>51.151257123592842</v>
          </cell>
          <cell r="K1038" t="str">
            <v>TONS</v>
          </cell>
        </row>
        <row r="1039">
          <cell r="A1039" t="str">
            <v>21089</v>
          </cell>
          <cell r="B1039" t="str">
            <v>21</v>
          </cell>
          <cell r="C1039" t="str">
            <v>089</v>
          </cell>
          <cell r="D1039" t="str">
            <v>Greenup</v>
          </cell>
          <cell r="E1039" t="str">
            <v>County</v>
          </cell>
          <cell r="F1039" t="str">
            <v>KY</v>
          </cell>
          <cell r="G1039">
            <v>36910</v>
          </cell>
          <cell r="H1039">
            <v>0.39287455973990787</v>
          </cell>
          <cell r="I1039">
            <v>1</v>
          </cell>
          <cell r="J1039">
            <v>65.885981484208529</v>
          </cell>
          <cell r="K1039" t="str">
            <v>TONS</v>
          </cell>
        </row>
        <row r="1040">
          <cell r="A1040" t="str">
            <v>21091</v>
          </cell>
          <cell r="B1040" t="str">
            <v>21</v>
          </cell>
          <cell r="C1040" t="str">
            <v>091</v>
          </cell>
          <cell r="D1040" t="str">
            <v>Hancock</v>
          </cell>
          <cell r="E1040" t="str">
            <v>County</v>
          </cell>
          <cell r="F1040" t="str">
            <v>KY</v>
          </cell>
          <cell r="G1040">
            <v>8565</v>
          </cell>
          <cell r="H1040">
            <v>0.89305312317571517</v>
          </cell>
          <cell r="I1040">
            <v>1</v>
          </cell>
          <cell r="J1040">
            <v>34.753594398504319</v>
          </cell>
          <cell r="K1040" t="str">
            <v>TONS</v>
          </cell>
        </row>
        <row r="1041">
          <cell r="A1041" t="str">
            <v>21093</v>
          </cell>
          <cell r="B1041" t="str">
            <v>21</v>
          </cell>
          <cell r="C1041" t="str">
            <v>093</v>
          </cell>
          <cell r="D1041" t="str">
            <v>Hardin</v>
          </cell>
          <cell r="E1041" t="str">
            <v>County</v>
          </cell>
          <cell r="F1041" t="str">
            <v>KY</v>
          </cell>
          <cell r="G1041">
            <v>105543</v>
          </cell>
          <cell r="H1041">
            <v>0.34212595814028407</v>
          </cell>
          <cell r="I1041">
            <v>1</v>
          </cell>
          <cell r="J1041">
            <v>164.06295465231958</v>
          </cell>
          <cell r="K1041" t="str">
            <v>TONS</v>
          </cell>
        </row>
        <row r="1042">
          <cell r="A1042" t="str">
            <v>21095</v>
          </cell>
          <cell r="B1042" t="str">
            <v>21</v>
          </cell>
          <cell r="C1042" t="str">
            <v>095</v>
          </cell>
          <cell r="D1042" t="str">
            <v>Harlan</v>
          </cell>
          <cell r="E1042" t="str">
            <v>County</v>
          </cell>
          <cell r="F1042" t="str">
            <v>KY</v>
          </cell>
          <cell r="G1042">
            <v>29278</v>
          </cell>
          <cell r="H1042">
            <v>0.54156704692943503</v>
          </cell>
          <cell r="I1042">
            <v>1</v>
          </cell>
          <cell r="J1042">
            <v>72.042488270713093</v>
          </cell>
          <cell r="K1042" t="str">
            <v>TONS</v>
          </cell>
        </row>
        <row r="1043">
          <cell r="A1043" t="str">
            <v>21097</v>
          </cell>
          <cell r="B1043" t="str">
            <v>21</v>
          </cell>
          <cell r="C1043" t="str">
            <v>097</v>
          </cell>
          <cell r="D1043" t="str">
            <v>Harrison</v>
          </cell>
          <cell r="E1043" t="str">
            <v>County</v>
          </cell>
          <cell r="F1043" t="str">
            <v>KY</v>
          </cell>
          <cell r="G1043">
            <v>18846</v>
          </cell>
          <cell r="H1043">
            <v>0.65929109625384696</v>
          </cell>
          <cell r="I1043">
            <v>0.5</v>
          </cell>
          <cell r="J1043">
            <v>28.226788495320708</v>
          </cell>
          <cell r="K1043" t="str">
            <v>TONS</v>
          </cell>
        </row>
        <row r="1044">
          <cell r="A1044" t="str">
            <v>21099</v>
          </cell>
          <cell r="B1044" t="str">
            <v>21</v>
          </cell>
          <cell r="C1044" t="str">
            <v>099</v>
          </cell>
          <cell r="D1044" t="str">
            <v>Hart</v>
          </cell>
          <cell r="E1044" t="str">
            <v>County</v>
          </cell>
          <cell r="F1044" t="str">
            <v>KY</v>
          </cell>
          <cell r="G1044">
            <v>18199</v>
          </cell>
          <cell r="H1044">
            <v>0.871861091268751</v>
          </cell>
          <cell r="I1044">
            <v>1</v>
          </cell>
          <cell r="J1044">
            <v>72.092467292596154</v>
          </cell>
          <cell r="K1044" t="str">
            <v>TONS</v>
          </cell>
        </row>
        <row r="1045">
          <cell r="A1045" t="str">
            <v>21101</v>
          </cell>
          <cell r="B1045" t="str">
            <v>21</v>
          </cell>
          <cell r="C1045" t="str">
            <v>101</v>
          </cell>
          <cell r="D1045" t="str">
            <v>Henderson</v>
          </cell>
          <cell r="E1045" t="str">
            <v>County</v>
          </cell>
          <cell r="F1045" t="str">
            <v>KY</v>
          </cell>
          <cell r="G1045">
            <v>46250</v>
          </cell>
          <cell r="H1045">
            <v>0.38198918918918917</v>
          </cell>
          <cell r="I1045">
            <v>0.5</v>
          </cell>
          <cell r="J1045">
            <v>40.135426345821401</v>
          </cell>
          <cell r="K1045" t="str">
            <v>TONS</v>
          </cell>
        </row>
        <row r="1046">
          <cell r="A1046" t="str">
            <v>21103</v>
          </cell>
          <cell r="B1046" t="str">
            <v>21</v>
          </cell>
          <cell r="C1046" t="str">
            <v>103</v>
          </cell>
          <cell r="D1046" t="str">
            <v>Henry</v>
          </cell>
          <cell r="E1046" t="str">
            <v>County</v>
          </cell>
          <cell r="F1046" t="str">
            <v>KY</v>
          </cell>
          <cell r="G1046">
            <v>15416</v>
          </cell>
          <cell r="H1046">
            <v>1</v>
          </cell>
          <cell r="I1046">
            <v>0.5</v>
          </cell>
          <cell r="J1046">
            <v>35.021663697695296</v>
          </cell>
          <cell r="K1046" t="str">
            <v>TONS</v>
          </cell>
        </row>
        <row r="1047">
          <cell r="A1047" t="str">
            <v>21105</v>
          </cell>
          <cell r="B1047" t="str">
            <v>21</v>
          </cell>
          <cell r="C1047" t="str">
            <v>105</v>
          </cell>
          <cell r="D1047" t="str">
            <v>Hickman</v>
          </cell>
          <cell r="E1047" t="str">
            <v>County</v>
          </cell>
          <cell r="F1047" t="str">
            <v>KY</v>
          </cell>
          <cell r="G1047">
            <v>4902</v>
          </cell>
          <cell r="H1047">
            <v>1</v>
          </cell>
          <cell r="I1047">
            <v>0.5</v>
          </cell>
          <cell r="J1047">
            <v>11.13623478503518</v>
          </cell>
          <cell r="K1047" t="str">
            <v>TONS</v>
          </cell>
        </row>
        <row r="1048">
          <cell r="A1048" t="str">
            <v>21107</v>
          </cell>
          <cell r="B1048" t="str">
            <v>21</v>
          </cell>
          <cell r="C1048" t="str">
            <v>107</v>
          </cell>
          <cell r="D1048" t="str">
            <v>Hopkins</v>
          </cell>
          <cell r="E1048" t="str">
            <v>County</v>
          </cell>
          <cell r="F1048" t="str">
            <v>KY</v>
          </cell>
          <cell r="G1048">
            <v>46920</v>
          </cell>
          <cell r="H1048">
            <v>0.47124893435635123</v>
          </cell>
          <cell r="I1048">
            <v>1</v>
          </cell>
          <cell r="J1048">
            <v>100.4623775324002</v>
          </cell>
          <cell r="K1048" t="str">
            <v>TONS</v>
          </cell>
        </row>
        <row r="1049">
          <cell r="A1049" t="str">
            <v>21109</v>
          </cell>
          <cell r="B1049" t="str">
            <v>21</v>
          </cell>
          <cell r="C1049" t="str">
            <v>109</v>
          </cell>
          <cell r="D1049" t="str">
            <v>Jackson</v>
          </cell>
          <cell r="E1049" t="str">
            <v>County</v>
          </cell>
          <cell r="F1049" t="str">
            <v>KY</v>
          </cell>
          <cell r="G1049">
            <v>13494</v>
          </cell>
          <cell r="H1049">
            <v>1</v>
          </cell>
          <cell r="I1049">
            <v>1</v>
          </cell>
          <cell r="J1049">
            <v>61.310629208186327</v>
          </cell>
          <cell r="K1049" t="str">
            <v>TONS</v>
          </cell>
        </row>
        <row r="1050">
          <cell r="A1050" t="str">
            <v>21111</v>
          </cell>
          <cell r="B1050" t="str">
            <v>21</v>
          </cell>
          <cell r="C1050" t="str">
            <v>111</v>
          </cell>
          <cell r="D1050" t="str">
            <v>Jefferson</v>
          </cell>
          <cell r="E1050" t="str">
            <v>County</v>
          </cell>
          <cell r="F1050" t="str">
            <v>KY</v>
          </cell>
          <cell r="G1050">
            <v>741096</v>
          </cell>
          <cell r="H1050">
            <v>1.3731014605395253E-2</v>
          </cell>
          <cell r="I1050">
            <v>0.5</v>
          </cell>
          <cell r="J1050">
            <v>0</v>
          </cell>
          <cell r="K1050" t="str">
            <v>TONS</v>
          </cell>
        </row>
        <row r="1051">
          <cell r="A1051" t="str">
            <v>21113</v>
          </cell>
          <cell r="B1051" t="str">
            <v>21</v>
          </cell>
          <cell r="C1051" t="str">
            <v>113</v>
          </cell>
          <cell r="D1051" t="str">
            <v>Jessamine</v>
          </cell>
          <cell r="E1051" t="str">
            <v>County</v>
          </cell>
          <cell r="F1051" t="str">
            <v>KY</v>
          </cell>
          <cell r="G1051">
            <v>48586</v>
          </cell>
          <cell r="H1051">
            <v>0.25898406948503683</v>
          </cell>
          <cell r="I1051">
            <v>1</v>
          </cell>
          <cell r="J1051">
            <v>57.17145748677995</v>
          </cell>
          <cell r="K1051" t="str">
            <v>TONS</v>
          </cell>
        </row>
        <row r="1052">
          <cell r="A1052" t="str">
            <v>21115</v>
          </cell>
          <cell r="B1052" t="str">
            <v>21</v>
          </cell>
          <cell r="C1052" t="str">
            <v>115</v>
          </cell>
          <cell r="D1052" t="str">
            <v>Johnson</v>
          </cell>
          <cell r="E1052" t="str">
            <v>County</v>
          </cell>
          <cell r="F1052" t="str">
            <v>KY</v>
          </cell>
          <cell r="G1052">
            <v>23356</v>
          </cell>
          <cell r="H1052">
            <v>0.73017640006850493</v>
          </cell>
          <cell r="I1052">
            <v>1</v>
          </cell>
          <cell r="J1052">
            <v>77.485658108523026</v>
          </cell>
          <cell r="K1052" t="str">
            <v>TONS</v>
          </cell>
        </row>
        <row r="1053">
          <cell r="A1053" t="str">
            <v>21117</v>
          </cell>
          <cell r="B1053" t="str">
            <v>21</v>
          </cell>
          <cell r="C1053" t="str">
            <v>117</v>
          </cell>
          <cell r="D1053" t="str">
            <v>Kenton</v>
          </cell>
          <cell r="E1053" t="str">
            <v>County</v>
          </cell>
          <cell r="F1053" t="str">
            <v>KY</v>
          </cell>
          <cell r="G1053">
            <v>159720</v>
          </cell>
          <cell r="H1053">
            <v>6.9759579263711499E-2</v>
          </cell>
          <cell r="I1053">
            <v>1</v>
          </cell>
          <cell r="J1053">
            <v>0</v>
          </cell>
          <cell r="K1053" t="str">
            <v>TONS</v>
          </cell>
        </row>
        <row r="1054">
          <cell r="A1054" t="str">
            <v>21119</v>
          </cell>
          <cell r="B1054" t="str">
            <v>21</v>
          </cell>
          <cell r="C1054" t="str">
            <v>119</v>
          </cell>
          <cell r="D1054" t="str">
            <v>Knott</v>
          </cell>
          <cell r="E1054" t="str">
            <v>County</v>
          </cell>
          <cell r="F1054" t="str">
            <v>KY</v>
          </cell>
          <cell r="G1054">
            <v>16346</v>
          </cell>
          <cell r="H1054">
            <v>1</v>
          </cell>
          <cell r="I1054">
            <v>1</v>
          </cell>
          <cell r="J1054">
            <v>74.268826518231336</v>
          </cell>
          <cell r="K1054" t="str">
            <v>TONS</v>
          </cell>
        </row>
        <row r="1055">
          <cell r="A1055" t="str">
            <v>21121</v>
          </cell>
          <cell r="B1055" t="str">
            <v>21</v>
          </cell>
          <cell r="C1055" t="str">
            <v>121</v>
          </cell>
          <cell r="D1055" t="str">
            <v>Knox</v>
          </cell>
          <cell r="E1055" t="str">
            <v>County</v>
          </cell>
          <cell r="F1055" t="str">
            <v>KY</v>
          </cell>
          <cell r="G1055">
            <v>31883</v>
          </cell>
          <cell r="H1055">
            <v>0.62923815199322519</v>
          </cell>
          <cell r="I1055">
            <v>1</v>
          </cell>
          <cell r="J1055">
            <v>91.152648819818765</v>
          </cell>
          <cell r="K1055" t="str">
            <v>TONS</v>
          </cell>
        </row>
        <row r="1056">
          <cell r="A1056" t="str">
            <v>21123</v>
          </cell>
          <cell r="B1056" t="str">
            <v>21</v>
          </cell>
          <cell r="C1056" t="str">
            <v>123</v>
          </cell>
          <cell r="D1056" t="str">
            <v>Larue</v>
          </cell>
          <cell r="E1056" t="str">
            <v>County</v>
          </cell>
          <cell r="F1056" t="str">
            <v>KY</v>
          </cell>
          <cell r="G1056">
            <v>14193</v>
          </cell>
          <cell r="H1056">
            <v>0.75952934545198336</v>
          </cell>
          <cell r="I1056">
            <v>1</v>
          </cell>
          <cell r="J1056">
            <v>48.979441445401555</v>
          </cell>
          <cell r="K1056" t="str">
            <v>TONS</v>
          </cell>
        </row>
        <row r="1057">
          <cell r="A1057" t="str">
            <v>21125</v>
          </cell>
          <cell r="B1057" t="str">
            <v>21</v>
          </cell>
          <cell r="C1057" t="str">
            <v>125</v>
          </cell>
          <cell r="D1057" t="str">
            <v>Laurel</v>
          </cell>
          <cell r="E1057" t="str">
            <v>County</v>
          </cell>
          <cell r="F1057" t="str">
            <v>KY</v>
          </cell>
          <cell r="G1057">
            <v>58849</v>
          </cell>
          <cell r="H1057">
            <v>0.56842087376166117</v>
          </cell>
          <cell r="I1057">
            <v>1</v>
          </cell>
          <cell r="J1057">
            <v>151.98620554639402</v>
          </cell>
          <cell r="K1057" t="str">
            <v>TONS</v>
          </cell>
        </row>
        <row r="1058">
          <cell r="A1058" t="str">
            <v>21127</v>
          </cell>
          <cell r="B1058" t="str">
            <v>21</v>
          </cell>
          <cell r="C1058" t="str">
            <v>127</v>
          </cell>
          <cell r="D1058" t="str">
            <v>Lawrence</v>
          </cell>
          <cell r="E1058" t="str">
            <v>County</v>
          </cell>
          <cell r="F1058" t="str">
            <v>KY</v>
          </cell>
          <cell r="G1058">
            <v>15860</v>
          </cell>
          <cell r="H1058">
            <v>0.7710592686002522</v>
          </cell>
          <cell r="I1058">
            <v>1</v>
          </cell>
          <cell r="J1058">
            <v>55.563041691634105</v>
          </cell>
          <cell r="K1058" t="str">
            <v>TONS</v>
          </cell>
        </row>
        <row r="1059">
          <cell r="A1059" t="str">
            <v>21129</v>
          </cell>
          <cell r="B1059" t="str">
            <v>21</v>
          </cell>
          <cell r="C1059" t="str">
            <v>129</v>
          </cell>
          <cell r="D1059" t="str">
            <v>Lee</v>
          </cell>
          <cell r="E1059" t="str">
            <v>County</v>
          </cell>
          <cell r="F1059" t="str">
            <v>KY</v>
          </cell>
          <cell r="G1059">
            <v>7887</v>
          </cell>
          <cell r="H1059">
            <v>1</v>
          </cell>
          <cell r="I1059">
            <v>1</v>
          </cell>
          <cell r="J1059">
            <v>35.834958690156043</v>
          </cell>
          <cell r="K1059" t="str">
            <v>TONS</v>
          </cell>
        </row>
        <row r="1060">
          <cell r="A1060" t="str">
            <v>21131</v>
          </cell>
          <cell r="B1060" t="str">
            <v>21</v>
          </cell>
          <cell r="C1060" t="str">
            <v>131</v>
          </cell>
          <cell r="D1060" t="str">
            <v>Leslie</v>
          </cell>
          <cell r="E1060" t="str">
            <v>County</v>
          </cell>
          <cell r="F1060" t="str">
            <v>KY</v>
          </cell>
          <cell r="G1060">
            <v>11310</v>
          </cell>
          <cell r="H1060">
            <v>1</v>
          </cell>
          <cell r="I1060">
            <v>1</v>
          </cell>
          <cell r="J1060">
            <v>51.3875215906764</v>
          </cell>
          <cell r="K1060" t="str">
            <v>TONS</v>
          </cell>
        </row>
        <row r="1061">
          <cell r="A1061" t="str">
            <v>21133</v>
          </cell>
          <cell r="B1061" t="str">
            <v>21</v>
          </cell>
          <cell r="C1061" t="str">
            <v>133</v>
          </cell>
          <cell r="D1061" t="str">
            <v>Letcher</v>
          </cell>
          <cell r="E1061" t="str">
            <v>County</v>
          </cell>
          <cell r="F1061" t="str">
            <v>KY</v>
          </cell>
          <cell r="G1061">
            <v>24519</v>
          </cell>
          <cell r="H1061">
            <v>1</v>
          </cell>
          <cell r="I1061">
            <v>1</v>
          </cell>
          <cell r="J1061">
            <v>111.40323977734701</v>
          </cell>
          <cell r="K1061" t="str">
            <v>TONS</v>
          </cell>
        </row>
        <row r="1062">
          <cell r="A1062" t="str">
            <v>21135</v>
          </cell>
          <cell r="B1062" t="str">
            <v>21</v>
          </cell>
          <cell r="C1062" t="str">
            <v>135</v>
          </cell>
          <cell r="D1062" t="str">
            <v>Lewis</v>
          </cell>
          <cell r="E1062" t="str">
            <v>County</v>
          </cell>
          <cell r="F1062" t="str">
            <v>KY</v>
          </cell>
          <cell r="G1062">
            <v>13870</v>
          </cell>
          <cell r="H1062">
            <v>1</v>
          </cell>
          <cell r="I1062">
            <v>1</v>
          </cell>
          <cell r="J1062">
            <v>63.019003047098295</v>
          </cell>
          <cell r="K1062" t="str">
            <v>TONS</v>
          </cell>
        </row>
        <row r="1063">
          <cell r="A1063" t="str">
            <v>21137</v>
          </cell>
          <cell r="B1063" t="str">
            <v>21</v>
          </cell>
          <cell r="C1063" t="str">
            <v>137</v>
          </cell>
          <cell r="D1063" t="str">
            <v>Lincoln</v>
          </cell>
          <cell r="E1063" t="str">
            <v>County</v>
          </cell>
          <cell r="F1063" t="str">
            <v>KY</v>
          </cell>
          <cell r="G1063">
            <v>24742</v>
          </cell>
          <cell r="H1063">
            <v>0.81658717969444672</v>
          </cell>
          <cell r="I1063">
            <v>1</v>
          </cell>
          <cell r="J1063">
            <v>91.797832556854658</v>
          </cell>
          <cell r="K1063" t="str">
            <v>TONS</v>
          </cell>
        </row>
        <row r="1064">
          <cell r="A1064" t="str">
            <v>21139</v>
          </cell>
          <cell r="B1064" t="str">
            <v>21</v>
          </cell>
          <cell r="C1064" t="str">
            <v>139</v>
          </cell>
          <cell r="D1064" t="str">
            <v>Livingston</v>
          </cell>
          <cell r="E1064" t="str">
            <v>County</v>
          </cell>
          <cell r="F1064" t="str">
            <v>KY</v>
          </cell>
          <cell r="G1064">
            <v>9519</v>
          </cell>
          <cell r="H1064">
            <v>0.95377665721189198</v>
          </cell>
          <cell r="I1064">
            <v>1</v>
          </cell>
          <cell r="J1064">
            <v>41.250867243302487</v>
          </cell>
          <cell r="K1064" t="str">
            <v>TONS</v>
          </cell>
        </row>
        <row r="1065">
          <cell r="A1065" t="str">
            <v>21141</v>
          </cell>
          <cell r="B1065" t="str">
            <v>21</v>
          </cell>
          <cell r="C1065" t="str">
            <v>141</v>
          </cell>
          <cell r="D1065" t="str">
            <v>Logan</v>
          </cell>
          <cell r="E1065" t="str">
            <v>County</v>
          </cell>
          <cell r="F1065" t="str">
            <v>KY</v>
          </cell>
          <cell r="G1065">
            <v>26835</v>
          </cell>
          <cell r="H1065">
            <v>0.74980435997764117</v>
          </cell>
          <cell r="I1065">
            <v>1</v>
          </cell>
          <cell r="J1065">
            <v>91.42071811900972</v>
          </cell>
          <cell r="K1065" t="str">
            <v>TONS</v>
          </cell>
        </row>
        <row r="1066">
          <cell r="A1066" t="str">
            <v>21143</v>
          </cell>
          <cell r="B1066" t="str">
            <v>21</v>
          </cell>
          <cell r="C1066" t="str">
            <v>143</v>
          </cell>
          <cell r="D1066" t="str">
            <v>Lyon</v>
          </cell>
          <cell r="E1066" t="str">
            <v>County</v>
          </cell>
          <cell r="F1066" t="str">
            <v>KY</v>
          </cell>
          <cell r="G1066">
            <v>8314</v>
          </cell>
          <cell r="H1066">
            <v>1</v>
          </cell>
          <cell r="I1066">
            <v>1</v>
          </cell>
          <cell r="J1066">
            <v>37.775053448707659</v>
          </cell>
          <cell r="K1066" t="str">
            <v>TONS</v>
          </cell>
        </row>
        <row r="1067">
          <cell r="A1067" t="str">
            <v>21145</v>
          </cell>
          <cell r="B1067" t="str">
            <v>21</v>
          </cell>
          <cell r="C1067" t="str">
            <v>145</v>
          </cell>
          <cell r="D1067" t="str">
            <v>McCracken</v>
          </cell>
          <cell r="E1067" t="str">
            <v>County</v>
          </cell>
          <cell r="F1067" t="str">
            <v>KY</v>
          </cell>
          <cell r="G1067">
            <v>65565</v>
          </cell>
          <cell r="H1067">
            <v>0.27824296499656831</v>
          </cell>
          <cell r="I1067">
            <v>0.5</v>
          </cell>
          <cell r="J1067">
            <v>41.443968009668865</v>
          </cell>
          <cell r="K1067" t="str">
            <v>TONS</v>
          </cell>
        </row>
        <row r="1068">
          <cell r="A1068" t="str">
            <v>21147</v>
          </cell>
          <cell r="B1068" t="str">
            <v>21</v>
          </cell>
          <cell r="C1068" t="str">
            <v>147</v>
          </cell>
          <cell r="D1068" t="str">
            <v>McCreary</v>
          </cell>
          <cell r="E1068" t="str">
            <v>County</v>
          </cell>
          <cell r="F1068" t="str">
            <v>KY</v>
          </cell>
          <cell r="G1068">
            <v>18306</v>
          </cell>
          <cell r="H1068">
            <v>1</v>
          </cell>
          <cell r="I1068">
            <v>1</v>
          </cell>
          <cell r="J1068">
            <v>83.174179508304363</v>
          </cell>
          <cell r="K1068" t="str">
            <v>TONS</v>
          </cell>
        </row>
        <row r="1069">
          <cell r="A1069" t="str">
            <v>21149</v>
          </cell>
          <cell r="B1069" t="str">
            <v>21</v>
          </cell>
          <cell r="C1069" t="str">
            <v>149</v>
          </cell>
          <cell r="D1069" t="str">
            <v>McLean</v>
          </cell>
          <cell r="E1069" t="str">
            <v>County</v>
          </cell>
          <cell r="F1069" t="str">
            <v>KY</v>
          </cell>
          <cell r="G1069">
            <v>9531</v>
          </cell>
          <cell r="H1069">
            <v>1</v>
          </cell>
          <cell r="I1069">
            <v>1</v>
          </cell>
          <cell r="J1069">
            <v>43.304550687951973</v>
          </cell>
          <cell r="K1069" t="str">
            <v>TONS</v>
          </cell>
        </row>
        <row r="1070">
          <cell r="A1070" t="str">
            <v>21151</v>
          </cell>
          <cell r="B1070" t="str">
            <v>21</v>
          </cell>
          <cell r="C1070" t="str">
            <v>151</v>
          </cell>
          <cell r="D1070" t="str">
            <v>Madison</v>
          </cell>
          <cell r="E1070" t="str">
            <v>County</v>
          </cell>
          <cell r="F1070" t="str">
            <v>KY</v>
          </cell>
          <cell r="G1070">
            <v>82916</v>
          </cell>
          <cell r="H1070">
            <v>0.3851729461141396</v>
          </cell>
          <cell r="I1070">
            <v>1</v>
          </cell>
          <cell r="J1070">
            <v>145.10727471630702</v>
          </cell>
          <cell r="K1070" t="str">
            <v>TONS</v>
          </cell>
        </row>
        <row r="1071">
          <cell r="A1071" t="str">
            <v>21153</v>
          </cell>
          <cell r="B1071" t="str">
            <v>21</v>
          </cell>
          <cell r="C1071" t="str">
            <v>153</v>
          </cell>
          <cell r="D1071" t="str">
            <v>Magoffin</v>
          </cell>
          <cell r="E1071" t="str">
            <v>County</v>
          </cell>
          <cell r="F1071" t="str">
            <v>KY</v>
          </cell>
          <cell r="G1071">
            <v>13333</v>
          </cell>
          <cell r="H1071">
            <v>1</v>
          </cell>
          <cell r="I1071">
            <v>1</v>
          </cell>
          <cell r="J1071">
            <v>60.579118069716046</v>
          </cell>
          <cell r="K1071" t="str">
            <v>TONS</v>
          </cell>
        </row>
        <row r="1072">
          <cell r="A1072" t="str">
            <v>21155</v>
          </cell>
          <cell r="B1072" t="str">
            <v>21</v>
          </cell>
          <cell r="C1072" t="str">
            <v>155</v>
          </cell>
          <cell r="D1072" t="str">
            <v>Marion</v>
          </cell>
          <cell r="E1072" t="str">
            <v>County</v>
          </cell>
          <cell r="F1072" t="str">
            <v>KY</v>
          </cell>
          <cell r="G1072">
            <v>19820</v>
          </cell>
          <cell r="H1072">
            <v>0.71513622603430882</v>
          </cell>
          <cell r="I1072">
            <v>1</v>
          </cell>
          <cell r="J1072">
            <v>64.4002414700484</v>
          </cell>
          <cell r="K1072" t="str">
            <v>TONS</v>
          </cell>
        </row>
        <row r="1073">
          <cell r="A1073" t="str">
            <v>21157</v>
          </cell>
          <cell r="B1073" t="str">
            <v>21</v>
          </cell>
          <cell r="C1073" t="str">
            <v>157</v>
          </cell>
          <cell r="D1073" t="str">
            <v>Marshall</v>
          </cell>
          <cell r="E1073" t="str">
            <v>County</v>
          </cell>
          <cell r="F1073" t="str">
            <v>KY</v>
          </cell>
          <cell r="G1073">
            <v>31448</v>
          </cell>
          <cell r="H1073">
            <v>0.8585919613329942</v>
          </cell>
          <cell r="I1073">
            <v>1</v>
          </cell>
          <cell r="J1073">
            <v>122.68032453314355</v>
          </cell>
          <cell r="K1073" t="str">
            <v>TONS</v>
          </cell>
        </row>
        <row r="1074">
          <cell r="A1074" t="str">
            <v>21159</v>
          </cell>
          <cell r="B1074" t="str">
            <v>21</v>
          </cell>
          <cell r="C1074" t="str">
            <v>159</v>
          </cell>
          <cell r="D1074" t="str">
            <v>Martin</v>
          </cell>
          <cell r="E1074" t="str">
            <v>County</v>
          </cell>
          <cell r="F1074" t="str">
            <v>KY</v>
          </cell>
          <cell r="G1074">
            <v>12929</v>
          </cell>
          <cell r="H1074">
            <v>1</v>
          </cell>
          <cell r="I1074">
            <v>1</v>
          </cell>
          <cell r="J1074">
            <v>58.743524902374467</v>
          </cell>
          <cell r="K1074" t="str">
            <v>TONS</v>
          </cell>
        </row>
        <row r="1075">
          <cell r="A1075" t="str">
            <v>21161</v>
          </cell>
          <cell r="B1075" t="str">
            <v>21</v>
          </cell>
          <cell r="C1075" t="str">
            <v>161</v>
          </cell>
          <cell r="D1075" t="str">
            <v>Mason</v>
          </cell>
          <cell r="E1075" t="str">
            <v>County</v>
          </cell>
          <cell r="F1075" t="str">
            <v>KY</v>
          </cell>
          <cell r="G1075">
            <v>17490</v>
          </cell>
          <cell r="H1075">
            <v>0.55397369925671813</v>
          </cell>
          <cell r="I1075">
            <v>1</v>
          </cell>
          <cell r="J1075">
            <v>44.022431184090507</v>
          </cell>
          <cell r="K1075" t="str">
            <v>TONS</v>
          </cell>
        </row>
        <row r="1076">
          <cell r="A1076" t="str">
            <v>21163</v>
          </cell>
          <cell r="B1076" t="str">
            <v>21</v>
          </cell>
          <cell r="C1076" t="str">
            <v>163</v>
          </cell>
          <cell r="D1076" t="str">
            <v>Meade</v>
          </cell>
          <cell r="E1076" t="str">
            <v>County</v>
          </cell>
          <cell r="F1076" t="str">
            <v>KY</v>
          </cell>
          <cell r="G1076">
            <v>28602</v>
          </cell>
          <cell r="H1076">
            <v>0.85899587441437664</v>
          </cell>
          <cell r="I1076">
            <v>1</v>
          </cell>
          <cell r="J1076">
            <v>111.63041714954277</v>
          </cell>
          <cell r="K1076" t="str">
            <v>TONS</v>
          </cell>
        </row>
        <row r="1077">
          <cell r="A1077" t="str">
            <v>21165</v>
          </cell>
          <cell r="B1077" t="str">
            <v>21</v>
          </cell>
          <cell r="C1077" t="str">
            <v>165</v>
          </cell>
          <cell r="D1077" t="str">
            <v>Menifee</v>
          </cell>
          <cell r="E1077" t="str">
            <v>County</v>
          </cell>
          <cell r="F1077" t="str">
            <v>KY</v>
          </cell>
          <cell r="G1077">
            <v>6306</v>
          </cell>
          <cell r="H1077">
            <v>1</v>
          </cell>
          <cell r="I1077">
            <v>1</v>
          </cell>
          <cell r="J1077">
            <v>28.651610181326738</v>
          </cell>
          <cell r="K1077" t="str">
            <v>TONS</v>
          </cell>
        </row>
        <row r="1078">
          <cell r="A1078" t="str">
            <v>21167</v>
          </cell>
          <cell r="B1078" t="str">
            <v>21</v>
          </cell>
          <cell r="C1078" t="str">
            <v>167</v>
          </cell>
          <cell r="D1078" t="str">
            <v>Mercer</v>
          </cell>
          <cell r="E1078" t="str">
            <v>County</v>
          </cell>
          <cell r="F1078" t="str">
            <v>KY</v>
          </cell>
          <cell r="G1078">
            <v>21331</v>
          </cell>
          <cell r="H1078">
            <v>0.59143968871595332</v>
          </cell>
          <cell r="I1078">
            <v>0.5</v>
          </cell>
          <cell r="J1078">
            <v>28.660697276214567</v>
          </cell>
          <cell r="K1078" t="str">
            <v>TONS</v>
          </cell>
        </row>
        <row r="1079">
          <cell r="A1079" t="str">
            <v>21169</v>
          </cell>
          <cell r="B1079" t="str">
            <v>21</v>
          </cell>
          <cell r="C1079" t="str">
            <v>169</v>
          </cell>
          <cell r="D1079" t="str">
            <v>Metcalfe</v>
          </cell>
          <cell r="E1079" t="str">
            <v>County</v>
          </cell>
          <cell r="F1079" t="str">
            <v>KY</v>
          </cell>
          <cell r="G1079">
            <v>10099</v>
          </cell>
          <cell r="H1079">
            <v>1</v>
          </cell>
          <cell r="I1079">
            <v>1</v>
          </cell>
          <cell r="J1079">
            <v>45.885285636095581</v>
          </cell>
          <cell r="K1079" t="str">
            <v>TONS</v>
          </cell>
        </row>
        <row r="1080">
          <cell r="A1080" t="str">
            <v>21171</v>
          </cell>
          <cell r="B1080" t="str">
            <v>21</v>
          </cell>
          <cell r="C1080" t="str">
            <v>171</v>
          </cell>
          <cell r="D1080" t="str">
            <v>Monroe</v>
          </cell>
          <cell r="E1080" t="str">
            <v>County</v>
          </cell>
          <cell r="F1080" t="str">
            <v>KY</v>
          </cell>
          <cell r="G1080">
            <v>10963</v>
          </cell>
          <cell r="H1080">
            <v>1</v>
          </cell>
          <cell r="I1080">
            <v>1</v>
          </cell>
          <cell r="J1080">
            <v>49.810910627637973</v>
          </cell>
          <cell r="K1080" t="str">
            <v>TONS</v>
          </cell>
        </row>
        <row r="1081">
          <cell r="A1081" t="str">
            <v>21173</v>
          </cell>
          <cell r="B1081" t="str">
            <v>21</v>
          </cell>
          <cell r="C1081" t="str">
            <v>173</v>
          </cell>
          <cell r="D1081" t="str">
            <v>Montgomery</v>
          </cell>
          <cell r="E1081" t="str">
            <v>County</v>
          </cell>
          <cell r="F1081" t="str">
            <v>KY</v>
          </cell>
          <cell r="G1081">
            <v>26499</v>
          </cell>
          <cell r="H1081">
            <v>0.59111664591116642</v>
          </cell>
          <cell r="I1081">
            <v>1</v>
          </cell>
          <cell r="J1081">
            <v>71.170127161481446</v>
          </cell>
          <cell r="K1081" t="str">
            <v>TONS</v>
          </cell>
        </row>
        <row r="1082">
          <cell r="A1082" t="str">
            <v>21175</v>
          </cell>
          <cell r="B1082" t="str">
            <v>21</v>
          </cell>
          <cell r="C1082" t="str">
            <v>175</v>
          </cell>
          <cell r="D1082" t="str">
            <v>Morgan</v>
          </cell>
          <cell r="E1082" t="str">
            <v>County</v>
          </cell>
          <cell r="F1082" t="str">
            <v>KY</v>
          </cell>
          <cell r="G1082">
            <v>13923</v>
          </cell>
          <cell r="H1082">
            <v>1</v>
          </cell>
          <cell r="I1082">
            <v>1</v>
          </cell>
          <cell r="J1082">
            <v>63.259811061625783</v>
          </cell>
          <cell r="K1082" t="str">
            <v>TONS</v>
          </cell>
        </row>
        <row r="1083">
          <cell r="A1083" t="str">
            <v>21177</v>
          </cell>
          <cell r="B1083" t="str">
            <v>21</v>
          </cell>
          <cell r="C1083" t="str">
            <v>177</v>
          </cell>
          <cell r="D1083" t="str">
            <v>Muhlenberg</v>
          </cell>
          <cell r="E1083" t="str">
            <v>County</v>
          </cell>
          <cell r="F1083" t="str">
            <v>KY</v>
          </cell>
          <cell r="G1083">
            <v>31499</v>
          </cell>
          <cell r="H1083">
            <v>0.68433918537096416</v>
          </cell>
          <cell r="I1083">
            <v>1</v>
          </cell>
          <cell r="J1083">
            <v>97.940708701027447</v>
          </cell>
          <cell r="K1083" t="str">
            <v>TONS</v>
          </cell>
        </row>
        <row r="1084">
          <cell r="A1084" t="str">
            <v>21179</v>
          </cell>
          <cell r="B1084" t="str">
            <v>21</v>
          </cell>
          <cell r="C1084" t="str">
            <v>179</v>
          </cell>
          <cell r="D1084" t="str">
            <v>Nelson</v>
          </cell>
          <cell r="E1084" t="str">
            <v>County</v>
          </cell>
          <cell r="F1084" t="str">
            <v>KY</v>
          </cell>
          <cell r="G1084">
            <v>43437</v>
          </cell>
          <cell r="H1084">
            <v>0.56944540368810004</v>
          </cell>
          <cell r="I1084">
            <v>1</v>
          </cell>
          <cell r="J1084">
            <v>112.38464602523263</v>
          </cell>
          <cell r="K1084" t="str">
            <v>TONS</v>
          </cell>
        </row>
        <row r="1085">
          <cell r="A1085" t="str">
            <v>21181</v>
          </cell>
          <cell r="B1085" t="str">
            <v>21</v>
          </cell>
          <cell r="C1085" t="str">
            <v>181</v>
          </cell>
          <cell r="D1085" t="str">
            <v>Nicholas</v>
          </cell>
          <cell r="E1085" t="str">
            <v>County</v>
          </cell>
          <cell r="F1085" t="str">
            <v>KY</v>
          </cell>
          <cell r="G1085">
            <v>7135</v>
          </cell>
          <cell r="H1085">
            <v>1</v>
          </cell>
          <cell r="I1085">
            <v>0.5</v>
          </cell>
          <cell r="J1085">
            <v>16.209105506166054</v>
          </cell>
          <cell r="K1085" t="str">
            <v>TONS</v>
          </cell>
        </row>
        <row r="1086">
          <cell r="A1086" t="str">
            <v>21183</v>
          </cell>
          <cell r="B1086" t="str">
            <v>21</v>
          </cell>
          <cell r="C1086" t="str">
            <v>183</v>
          </cell>
          <cell r="D1086" t="str">
            <v>Ohio</v>
          </cell>
          <cell r="E1086" t="str">
            <v>County</v>
          </cell>
          <cell r="F1086" t="str">
            <v>KY</v>
          </cell>
          <cell r="G1086">
            <v>23842</v>
          </cell>
          <cell r="H1086">
            <v>0.73487962419260133</v>
          </cell>
          <cell r="I1086">
            <v>1</v>
          </cell>
          <cell r="J1086">
            <v>79.60749476483123</v>
          </cell>
          <cell r="K1086" t="str">
            <v>TONS</v>
          </cell>
        </row>
        <row r="1087">
          <cell r="A1087" t="str">
            <v>21185</v>
          </cell>
          <cell r="B1087" t="str">
            <v>21</v>
          </cell>
          <cell r="C1087" t="str">
            <v>185</v>
          </cell>
          <cell r="D1087" t="str">
            <v>Oldham</v>
          </cell>
          <cell r="E1087" t="str">
            <v>County</v>
          </cell>
          <cell r="F1087" t="str">
            <v>KY</v>
          </cell>
          <cell r="G1087">
            <v>60316</v>
          </cell>
          <cell r="H1087">
            <v>0.20327939518535712</v>
          </cell>
          <cell r="I1087">
            <v>0.5</v>
          </cell>
          <cell r="J1087">
            <v>27.85421760491969</v>
          </cell>
          <cell r="K1087" t="str">
            <v>TONS</v>
          </cell>
        </row>
        <row r="1088">
          <cell r="A1088" t="str">
            <v>21187</v>
          </cell>
          <cell r="B1088" t="str">
            <v>21</v>
          </cell>
          <cell r="C1088" t="str">
            <v>187</v>
          </cell>
          <cell r="D1088" t="str">
            <v>Owen</v>
          </cell>
          <cell r="E1088" t="str">
            <v>County</v>
          </cell>
          <cell r="F1088" t="str">
            <v>KY</v>
          </cell>
          <cell r="G1088">
            <v>10841</v>
          </cell>
          <cell r="H1088">
            <v>1</v>
          </cell>
          <cell r="I1088">
            <v>1</v>
          </cell>
          <cell r="J1088">
            <v>49.256597839480364</v>
          </cell>
          <cell r="K1088" t="str">
            <v>TONS</v>
          </cell>
        </row>
        <row r="1089">
          <cell r="A1089" t="str">
            <v>21189</v>
          </cell>
          <cell r="B1089" t="str">
            <v>21</v>
          </cell>
          <cell r="C1089" t="str">
            <v>189</v>
          </cell>
          <cell r="D1089" t="str">
            <v>Owsley</v>
          </cell>
          <cell r="E1089" t="str">
            <v>County</v>
          </cell>
          <cell r="F1089" t="str">
            <v>KY</v>
          </cell>
          <cell r="G1089">
            <v>4755</v>
          </cell>
          <cell r="H1089">
            <v>1</v>
          </cell>
          <cell r="I1089">
            <v>1</v>
          </cell>
          <cell r="J1089">
            <v>21.60456809581488</v>
          </cell>
          <cell r="K1089" t="str">
            <v>TONS</v>
          </cell>
        </row>
        <row r="1090">
          <cell r="A1090" t="str">
            <v>21191</v>
          </cell>
          <cell r="B1090" t="str">
            <v>21</v>
          </cell>
          <cell r="C1090" t="str">
            <v>191</v>
          </cell>
          <cell r="D1090" t="str">
            <v>Pendleton</v>
          </cell>
          <cell r="E1090" t="str">
            <v>County</v>
          </cell>
          <cell r="F1090" t="str">
            <v>KY</v>
          </cell>
          <cell r="G1090">
            <v>14877</v>
          </cell>
          <cell r="H1090">
            <v>1</v>
          </cell>
          <cell r="I1090">
            <v>1</v>
          </cell>
          <cell r="J1090">
            <v>67.594355323120496</v>
          </cell>
          <cell r="K1090" t="str">
            <v>TONS</v>
          </cell>
        </row>
        <row r="1091">
          <cell r="A1091" t="str">
            <v>21193</v>
          </cell>
          <cell r="B1091" t="str">
            <v>21</v>
          </cell>
          <cell r="C1091" t="str">
            <v>193</v>
          </cell>
          <cell r="D1091" t="str">
            <v>Perry</v>
          </cell>
          <cell r="E1091" t="str">
            <v>County</v>
          </cell>
          <cell r="F1091" t="str">
            <v>KY</v>
          </cell>
          <cell r="G1091">
            <v>28712</v>
          </cell>
          <cell r="H1091">
            <v>0.7407355809417665</v>
          </cell>
          <cell r="I1091">
            <v>1</v>
          </cell>
          <cell r="J1091">
            <v>96.632167037179997</v>
          </cell>
          <cell r="K1091" t="str">
            <v>TONS</v>
          </cell>
        </row>
        <row r="1092">
          <cell r="A1092" t="str">
            <v>21195</v>
          </cell>
          <cell r="B1092" t="str">
            <v>21</v>
          </cell>
          <cell r="C1092" t="str">
            <v>195</v>
          </cell>
          <cell r="D1092" t="str">
            <v>Pike</v>
          </cell>
          <cell r="E1092" t="str">
            <v>County</v>
          </cell>
          <cell r="F1092" t="str">
            <v>KY</v>
          </cell>
          <cell r="G1092">
            <v>65024</v>
          </cell>
          <cell r="H1092">
            <v>0.87798351377952755</v>
          </cell>
          <cell r="I1092">
            <v>1</v>
          </cell>
          <cell r="J1092">
            <v>259.39112357309602</v>
          </cell>
          <cell r="K1092" t="str">
            <v>TONS</v>
          </cell>
        </row>
        <row r="1093">
          <cell r="A1093" t="str">
            <v>21197</v>
          </cell>
          <cell r="B1093" t="str">
            <v>21</v>
          </cell>
          <cell r="C1093" t="str">
            <v>197</v>
          </cell>
          <cell r="D1093" t="str">
            <v>Powell</v>
          </cell>
          <cell r="E1093" t="str">
            <v>County</v>
          </cell>
          <cell r="F1093" t="str">
            <v>KY</v>
          </cell>
          <cell r="G1093">
            <v>12613</v>
          </cell>
          <cell r="H1093">
            <v>0.6710536747799889</v>
          </cell>
          <cell r="I1093">
            <v>1</v>
          </cell>
          <cell r="J1093">
            <v>38.45658556529488</v>
          </cell>
          <cell r="K1093" t="str">
            <v>TONS</v>
          </cell>
        </row>
        <row r="1094">
          <cell r="A1094" t="str">
            <v>21199</v>
          </cell>
          <cell r="B1094" t="str">
            <v>21</v>
          </cell>
          <cell r="C1094" t="str">
            <v>199</v>
          </cell>
          <cell r="D1094" t="str">
            <v>Pulaski</v>
          </cell>
          <cell r="E1094" t="str">
            <v>County</v>
          </cell>
          <cell r="F1094" t="str">
            <v>KY</v>
          </cell>
          <cell r="G1094">
            <v>63063</v>
          </cell>
          <cell r="H1094">
            <v>0.53947639661925373</v>
          </cell>
          <cell r="I1094">
            <v>1</v>
          </cell>
          <cell r="J1094">
            <v>154.57602758942545</v>
          </cell>
          <cell r="K1094" t="str">
            <v>TONS</v>
          </cell>
        </row>
        <row r="1095">
          <cell r="A1095" t="str">
            <v>21201</v>
          </cell>
          <cell r="B1095" t="str">
            <v>21</v>
          </cell>
          <cell r="C1095" t="str">
            <v>201</v>
          </cell>
          <cell r="D1095" t="str">
            <v>Robertson</v>
          </cell>
          <cell r="E1095" t="str">
            <v>County</v>
          </cell>
          <cell r="F1095" t="str">
            <v>KY</v>
          </cell>
          <cell r="G1095">
            <v>2282</v>
          </cell>
          <cell r="H1095">
            <v>1</v>
          </cell>
          <cell r="I1095">
            <v>1</v>
          </cell>
          <cell r="J1095">
            <v>10.368375267013576</v>
          </cell>
          <cell r="K1095" t="str">
            <v>TONS</v>
          </cell>
        </row>
        <row r="1096">
          <cell r="A1096" t="str">
            <v>21203</v>
          </cell>
          <cell r="B1096" t="str">
            <v>21</v>
          </cell>
          <cell r="C1096" t="str">
            <v>203</v>
          </cell>
          <cell r="D1096" t="str">
            <v>Rockcastle</v>
          </cell>
          <cell r="E1096" t="str">
            <v>County</v>
          </cell>
          <cell r="F1096" t="str">
            <v>KY</v>
          </cell>
          <cell r="G1096">
            <v>17056</v>
          </cell>
          <cell r="H1096">
            <v>0.8371833958724203</v>
          </cell>
          <cell r="I1096">
            <v>1</v>
          </cell>
          <cell r="J1096">
            <v>64.877313951659445</v>
          </cell>
          <cell r="K1096" t="str">
            <v>TONS</v>
          </cell>
        </row>
        <row r="1097">
          <cell r="A1097" t="str">
            <v>21205</v>
          </cell>
          <cell r="B1097" t="str">
            <v>21</v>
          </cell>
          <cell r="C1097" t="str">
            <v>205</v>
          </cell>
          <cell r="D1097" t="str">
            <v>Rowan</v>
          </cell>
          <cell r="E1097" t="str">
            <v>County</v>
          </cell>
          <cell r="F1097" t="str">
            <v>KY</v>
          </cell>
          <cell r="G1097">
            <v>23333</v>
          </cell>
          <cell r="H1097">
            <v>0.6879098272832469</v>
          </cell>
          <cell r="I1097">
            <v>1</v>
          </cell>
          <cell r="J1097">
            <v>72.928480022276489</v>
          </cell>
          <cell r="K1097" t="str">
            <v>TONS</v>
          </cell>
        </row>
        <row r="1098">
          <cell r="A1098" t="str">
            <v>21207</v>
          </cell>
          <cell r="B1098" t="str">
            <v>21</v>
          </cell>
          <cell r="C1098" t="str">
            <v>207</v>
          </cell>
          <cell r="D1098" t="str">
            <v>Russell</v>
          </cell>
          <cell r="E1098" t="str">
            <v>County</v>
          </cell>
          <cell r="F1098" t="str">
            <v>KY</v>
          </cell>
          <cell r="G1098">
            <v>17565</v>
          </cell>
          <cell r="H1098">
            <v>1</v>
          </cell>
          <cell r="I1098">
            <v>1</v>
          </cell>
          <cell r="J1098">
            <v>79.807410852363489</v>
          </cell>
          <cell r="K1098" t="str">
            <v>TONS</v>
          </cell>
        </row>
        <row r="1099">
          <cell r="A1099" t="str">
            <v>21209</v>
          </cell>
          <cell r="B1099" t="str">
            <v>21</v>
          </cell>
          <cell r="C1099" t="str">
            <v>209</v>
          </cell>
          <cell r="D1099" t="str">
            <v>Scott</v>
          </cell>
          <cell r="E1099" t="str">
            <v>County</v>
          </cell>
          <cell r="F1099" t="str">
            <v>KY</v>
          </cell>
          <cell r="G1099">
            <v>47173</v>
          </cell>
          <cell r="H1099">
            <v>0.32463485468382336</v>
          </cell>
          <cell r="I1099">
            <v>1</v>
          </cell>
          <cell r="J1099">
            <v>69.579885556111279</v>
          </cell>
          <cell r="K1099" t="str">
            <v>TONS</v>
          </cell>
        </row>
        <row r="1100">
          <cell r="A1100" t="str">
            <v>21211</v>
          </cell>
          <cell r="B1100" t="str">
            <v>21</v>
          </cell>
          <cell r="C1100" t="str">
            <v>211</v>
          </cell>
          <cell r="D1100" t="str">
            <v>Shelby</v>
          </cell>
          <cell r="E1100" t="str">
            <v>County</v>
          </cell>
          <cell r="F1100" t="str">
            <v>KY</v>
          </cell>
          <cell r="G1100">
            <v>42074</v>
          </cell>
          <cell r="H1100">
            <v>0.47007653182487996</v>
          </cell>
          <cell r="I1100">
            <v>1</v>
          </cell>
          <cell r="J1100">
            <v>89.862281345746936</v>
          </cell>
          <cell r="K1100" t="str">
            <v>TONS</v>
          </cell>
        </row>
        <row r="1101">
          <cell r="A1101" t="str">
            <v>21213</v>
          </cell>
          <cell r="B1101" t="str">
            <v>21</v>
          </cell>
          <cell r="C1101" t="str">
            <v>213</v>
          </cell>
          <cell r="D1101" t="str">
            <v>Simpson</v>
          </cell>
          <cell r="E1101" t="str">
            <v>County</v>
          </cell>
          <cell r="F1101" t="str">
            <v>KY</v>
          </cell>
          <cell r="G1101">
            <v>17327</v>
          </cell>
          <cell r="H1101">
            <v>0.4521844520113118</v>
          </cell>
          <cell r="I1101">
            <v>1</v>
          </cell>
          <cell r="J1101">
            <v>35.598694223072471</v>
          </cell>
          <cell r="K1101" t="str">
            <v>TONS</v>
          </cell>
        </row>
        <row r="1102">
          <cell r="A1102" t="str">
            <v>21215</v>
          </cell>
          <cell r="B1102" t="str">
            <v>21</v>
          </cell>
          <cell r="C1102" t="str">
            <v>215</v>
          </cell>
          <cell r="D1102" t="str">
            <v>Spencer</v>
          </cell>
          <cell r="E1102" t="str">
            <v>County</v>
          </cell>
          <cell r="F1102" t="str">
            <v>KY</v>
          </cell>
          <cell r="G1102">
            <v>17061</v>
          </cell>
          <cell r="H1102">
            <v>1</v>
          </cell>
          <cell r="I1102">
            <v>1</v>
          </cell>
          <cell r="J1102">
            <v>77.517462940630452</v>
          </cell>
          <cell r="K1102" t="str">
            <v>TONS</v>
          </cell>
        </row>
        <row r="1103">
          <cell r="A1103" t="str">
            <v>21217</v>
          </cell>
          <cell r="B1103" t="str">
            <v>21</v>
          </cell>
          <cell r="C1103" t="str">
            <v>217</v>
          </cell>
          <cell r="D1103" t="str">
            <v>Taylor</v>
          </cell>
          <cell r="E1103" t="str">
            <v>County</v>
          </cell>
          <cell r="F1103" t="str">
            <v>KY</v>
          </cell>
          <cell r="G1103">
            <v>24512</v>
          </cell>
          <cell r="H1103">
            <v>0.52190763707571797</v>
          </cell>
          <cell r="I1103">
            <v>1</v>
          </cell>
          <cell r="J1103">
            <v>58.125602450002042</v>
          </cell>
          <cell r="K1103" t="str">
            <v>TONS</v>
          </cell>
        </row>
        <row r="1104">
          <cell r="A1104" t="str">
            <v>21219</v>
          </cell>
          <cell r="B1104" t="str">
            <v>21</v>
          </cell>
          <cell r="C1104" t="str">
            <v>219</v>
          </cell>
          <cell r="D1104" t="str">
            <v>Todd</v>
          </cell>
          <cell r="E1104" t="str">
            <v>County</v>
          </cell>
          <cell r="F1104" t="str">
            <v>KY</v>
          </cell>
          <cell r="G1104">
            <v>12460</v>
          </cell>
          <cell r="H1104">
            <v>1</v>
          </cell>
          <cell r="I1104">
            <v>1</v>
          </cell>
          <cell r="J1104">
            <v>56.612601151178424</v>
          </cell>
          <cell r="K1104" t="str">
            <v>TONS</v>
          </cell>
        </row>
        <row r="1105">
          <cell r="A1105" t="str">
            <v>21221</v>
          </cell>
          <cell r="B1105" t="str">
            <v>21</v>
          </cell>
          <cell r="C1105" t="str">
            <v>221</v>
          </cell>
          <cell r="D1105" t="str">
            <v>Trigg</v>
          </cell>
          <cell r="E1105" t="str">
            <v>County</v>
          </cell>
          <cell r="F1105" t="str">
            <v>KY</v>
          </cell>
          <cell r="G1105">
            <v>14339</v>
          </cell>
          <cell r="H1105">
            <v>0.79356998395982981</v>
          </cell>
          <cell r="I1105">
            <v>1</v>
          </cell>
          <cell r="J1105">
            <v>51.701026364306536</v>
          </cell>
          <cell r="K1105" t="str">
            <v>TONS</v>
          </cell>
        </row>
        <row r="1106">
          <cell r="A1106" t="str">
            <v>21223</v>
          </cell>
          <cell r="B1106" t="str">
            <v>21</v>
          </cell>
          <cell r="C1106" t="str">
            <v>223</v>
          </cell>
          <cell r="D1106" t="str">
            <v>Trimble</v>
          </cell>
          <cell r="E1106" t="str">
            <v>County</v>
          </cell>
          <cell r="F1106" t="str">
            <v>KY</v>
          </cell>
          <cell r="G1106">
            <v>8809</v>
          </cell>
          <cell r="H1106">
            <v>0.94698603700760586</v>
          </cell>
          <cell r="I1106">
            <v>1</v>
          </cell>
          <cell r="J1106">
            <v>37.902272777137277</v>
          </cell>
          <cell r="K1106" t="str">
            <v>TONS</v>
          </cell>
        </row>
        <row r="1107">
          <cell r="A1107" t="str">
            <v>21225</v>
          </cell>
          <cell r="B1107" t="str">
            <v>21</v>
          </cell>
          <cell r="C1107" t="str">
            <v>225</v>
          </cell>
          <cell r="D1107" t="str">
            <v>Union</v>
          </cell>
          <cell r="E1107" t="str">
            <v>County</v>
          </cell>
          <cell r="F1107" t="str">
            <v>KY</v>
          </cell>
          <cell r="G1107">
            <v>15007</v>
          </cell>
          <cell r="H1107">
            <v>0.652828679949357</v>
          </cell>
          <cell r="I1107">
            <v>1</v>
          </cell>
          <cell r="J1107">
            <v>44.513134308033308</v>
          </cell>
          <cell r="K1107" t="str">
            <v>TONS</v>
          </cell>
        </row>
        <row r="1108">
          <cell r="A1108" t="str">
            <v>21227</v>
          </cell>
          <cell r="B1108" t="str">
            <v>21</v>
          </cell>
          <cell r="C1108" t="str">
            <v>227</v>
          </cell>
          <cell r="D1108" t="str">
            <v>Warren</v>
          </cell>
          <cell r="E1108" t="str">
            <v>County</v>
          </cell>
          <cell r="F1108" t="str">
            <v>KY</v>
          </cell>
          <cell r="G1108">
            <v>113792</v>
          </cell>
          <cell r="H1108">
            <v>0.31184969066366702</v>
          </cell>
          <cell r="I1108">
            <v>1</v>
          </cell>
          <cell r="J1108">
            <v>161.23232459476066</v>
          </cell>
          <cell r="K1108" t="str">
            <v>TONS</v>
          </cell>
        </row>
        <row r="1109">
          <cell r="A1109" t="str">
            <v>21229</v>
          </cell>
          <cell r="B1109" t="str">
            <v>21</v>
          </cell>
          <cell r="C1109" t="str">
            <v>229</v>
          </cell>
          <cell r="D1109" t="str">
            <v>Washington</v>
          </cell>
          <cell r="E1109" t="str">
            <v>County</v>
          </cell>
          <cell r="F1109" t="str">
            <v>KY</v>
          </cell>
          <cell r="G1109">
            <v>11717</v>
          </cell>
          <cell r="H1109">
            <v>1</v>
          </cell>
          <cell r="I1109">
            <v>1</v>
          </cell>
          <cell r="J1109">
            <v>53.236745400349733</v>
          </cell>
          <cell r="K1109" t="str">
            <v>TONS</v>
          </cell>
        </row>
        <row r="1110">
          <cell r="A1110" t="str">
            <v>21231</v>
          </cell>
          <cell r="B1110" t="str">
            <v>21</v>
          </cell>
          <cell r="C1110" t="str">
            <v>231</v>
          </cell>
          <cell r="D1110" t="str">
            <v>Wayne</v>
          </cell>
          <cell r="E1110" t="str">
            <v>County</v>
          </cell>
          <cell r="F1110" t="str">
            <v>KY</v>
          </cell>
          <cell r="G1110">
            <v>20813</v>
          </cell>
          <cell r="H1110">
            <v>0.67731706145197712</v>
          </cell>
          <cell r="I1110">
            <v>1</v>
          </cell>
          <cell r="J1110">
            <v>64.050388316866957</v>
          </cell>
          <cell r="K1110" t="str">
            <v>TONS</v>
          </cell>
        </row>
        <row r="1111">
          <cell r="A1111" t="str">
            <v>21233</v>
          </cell>
          <cell r="B1111" t="str">
            <v>21</v>
          </cell>
          <cell r="C1111" t="str">
            <v>233</v>
          </cell>
          <cell r="D1111" t="str">
            <v>Webster</v>
          </cell>
          <cell r="E1111" t="str">
            <v>County</v>
          </cell>
          <cell r="F1111" t="str">
            <v>KY</v>
          </cell>
          <cell r="G1111">
            <v>13621</v>
          </cell>
          <cell r="H1111">
            <v>1</v>
          </cell>
          <cell r="I1111">
            <v>1</v>
          </cell>
          <cell r="J1111">
            <v>61.88765973356351</v>
          </cell>
          <cell r="K1111" t="str">
            <v>TONS</v>
          </cell>
        </row>
        <row r="1112">
          <cell r="A1112" t="str">
            <v>21235</v>
          </cell>
          <cell r="B1112" t="str">
            <v>21</v>
          </cell>
          <cell r="C1112" t="str">
            <v>235</v>
          </cell>
          <cell r="D1112" t="str">
            <v>Whitley</v>
          </cell>
          <cell r="E1112" t="str">
            <v>County</v>
          </cell>
          <cell r="F1112" t="str">
            <v>KY</v>
          </cell>
          <cell r="G1112">
            <v>35637</v>
          </cell>
          <cell r="H1112">
            <v>0.65156999747453492</v>
          </cell>
          <cell r="I1112">
            <v>1</v>
          </cell>
          <cell r="J1112">
            <v>105.50117164770168</v>
          </cell>
          <cell r="K1112" t="str">
            <v>TONS</v>
          </cell>
        </row>
        <row r="1113">
          <cell r="A1113" t="str">
            <v>21237</v>
          </cell>
          <cell r="B1113" t="str">
            <v>21</v>
          </cell>
          <cell r="C1113" t="str">
            <v>237</v>
          </cell>
          <cell r="D1113" t="str">
            <v>Wolfe</v>
          </cell>
          <cell r="E1113" t="str">
            <v>County</v>
          </cell>
          <cell r="F1113" t="str">
            <v>KY</v>
          </cell>
          <cell r="G1113">
            <v>7355</v>
          </cell>
          <cell r="H1113">
            <v>1</v>
          </cell>
          <cell r="I1113">
            <v>1</v>
          </cell>
          <cell r="J1113">
            <v>33.417791449993359</v>
          </cell>
          <cell r="K1113" t="str">
            <v>TONS</v>
          </cell>
        </row>
        <row r="1114">
          <cell r="A1114" t="str">
            <v>21239</v>
          </cell>
          <cell r="B1114" t="str">
            <v>21</v>
          </cell>
          <cell r="C1114" t="str">
            <v>239</v>
          </cell>
          <cell r="D1114" t="str">
            <v>Woodford</v>
          </cell>
          <cell r="E1114" t="str">
            <v>County</v>
          </cell>
          <cell r="F1114" t="str">
            <v>KY</v>
          </cell>
          <cell r="G1114">
            <v>24939</v>
          </cell>
          <cell r="H1114">
            <v>0.36156221179678416</v>
          </cell>
          <cell r="I1114">
            <v>1</v>
          </cell>
          <cell r="J1114">
            <v>40.96916730177977</v>
          </cell>
          <cell r="K1114" t="str">
            <v>TONS</v>
          </cell>
        </row>
        <row r="1115">
          <cell r="A1115" t="str">
            <v>22001</v>
          </cell>
          <cell r="B1115" t="str">
            <v>22</v>
          </cell>
          <cell r="C1115" t="str">
            <v>001</v>
          </cell>
          <cell r="D1115" t="str">
            <v>Acadia</v>
          </cell>
          <cell r="E1115" t="str">
            <v>Parish</v>
          </cell>
          <cell r="F1115" t="str">
            <v>LA</v>
          </cell>
          <cell r="G1115">
            <v>61773</v>
          </cell>
          <cell r="H1115">
            <v>0.51698962329820475</v>
          </cell>
          <cell r="I1115">
            <v>0.5</v>
          </cell>
          <cell r="J1115">
            <v>72.551365584431565</v>
          </cell>
          <cell r="K1115" t="str">
            <v>TONS</v>
          </cell>
        </row>
        <row r="1116">
          <cell r="A1116" t="str">
            <v>22003</v>
          </cell>
          <cell r="B1116" t="str">
            <v>22</v>
          </cell>
          <cell r="C1116" t="str">
            <v>003</v>
          </cell>
          <cell r="D1116" t="str">
            <v>Allen</v>
          </cell>
          <cell r="E1116" t="str">
            <v>Parish</v>
          </cell>
          <cell r="F1116" t="str">
            <v>LA</v>
          </cell>
          <cell r="G1116">
            <v>25764</v>
          </cell>
          <cell r="H1116">
            <v>0.69422449930135077</v>
          </cell>
          <cell r="I1116">
            <v>1</v>
          </cell>
          <cell r="J1116">
            <v>81.265889581860151</v>
          </cell>
          <cell r="K1116" t="str">
            <v>TONS</v>
          </cell>
        </row>
        <row r="1117">
          <cell r="A1117" t="str">
            <v>22005</v>
          </cell>
          <cell r="B1117" t="str">
            <v>22</v>
          </cell>
          <cell r="C1117" t="str">
            <v>005</v>
          </cell>
          <cell r="D1117" t="str">
            <v>Ascension</v>
          </cell>
          <cell r="E1117" t="str">
            <v>Parish</v>
          </cell>
          <cell r="F1117" t="str">
            <v>LA</v>
          </cell>
          <cell r="G1117">
            <v>107215</v>
          </cell>
          <cell r="H1117">
            <v>0.13216434267593155</v>
          </cell>
          <cell r="I1117">
            <v>1</v>
          </cell>
          <cell r="J1117">
            <v>0</v>
          </cell>
          <cell r="K1117" t="str">
            <v>TONS</v>
          </cell>
        </row>
        <row r="1118">
          <cell r="A1118" t="str">
            <v>22007</v>
          </cell>
          <cell r="B1118" t="str">
            <v>22</v>
          </cell>
          <cell r="C1118" t="str">
            <v>007</v>
          </cell>
          <cell r="D1118" t="str">
            <v>Assumption</v>
          </cell>
          <cell r="E1118" t="str">
            <v>Parish</v>
          </cell>
          <cell r="F1118" t="str">
            <v>LA</v>
          </cell>
          <cell r="G1118">
            <v>23421</v>
          </cell>
          <cell r="H1118">
            <v>0.44993808974851629</v>
          </cell>
          <cell r="I1118">
            <v>1</v>
          </cell>
          <cell r="J1118">
            <v>47.879902963974189</v>
          </cell>
          <cell r="K1118" t="str">
            <v>TONS</v>
          </cell>
        </row>
        <row r="1119">
          <cell r="A1119" t="str">
            <v>22009</v>
          </cell>
          <cell r="B1119" t="str">
            <v>22</v>
          </cell>
          <cell r="C1119" t="str">
            <v>009</v>
          </cell>
          <cell r="D1119" t="str">
            <v>Avoyelles</v>
          </cell>
          <cell r="E1119" t="str">
            <v>Parish</v>
          </cell>
          <cell r="F1119" t="str">
            <v>LA</v>
          </cell>
          <cell r="G1119">
            <v>42073</v>
          </cell>
          <cell r="H1119">
            <v>0.63781997955933734</v>
          </cell>
          <cell r="I1119">
            <v>0.5</v>
          </cell>
          <cell r="J1119">
            <v>60.96304782872685</v>
          </cell>
          <cell r="K1119" t="str">
            <v>TONS</v>
          </cell>
        </row>
        <row r="1120">
          <cell r="A1120" t="str">
            <v>22011</v>
          </cell>
          <cell r="B1120" t="str">
            <v>22</v>
          </cell>
          <cell r="C1120" t="str">
            <v>011</v>
          </cell>
          <cell r="D1120" t="str">
            <v>Beauregard</v>
          </cell>
          <cell r="E1120" t="str">
            <v>Parish</v>
          </cell>
          <cell r="F1120" t="str">
            <v>LA</v>
          </cell>
          <cell r="G1120">
            <v>35654</v>
          </cell>
          <cell r="H1120">
            <v>0.66494642957311945</v>
          </cell>
          <cell r="I1120">
            <v>1</v>
          </cell>
          <cell r="J1120">
            <v>107.71842280033212</v>
          </cell>
          <cell r="K1120" t="str">
            <v>TONS</v>
          </cell>
        </row>
        <row r="1121">
          <cell r="A1121" t="str">
            <v>22013</v>
          </cell>
          <cell r="B1121" t="str">
            <v>22</v>
          </cell>
          <cell r="C1121" t="str">
            <v>013</v>
          </cell>
          <cell r="D1121" t="str">
            <v>Bienville</v>
          </cell>
          <cell r="E1121" t="str">
            <v>Parish</v>
          </cell>
          <cell r="F1121" t="str">
            <v>LA</v>
          </cell>
          <cell r="G1121">
            <v>14353</v>
          </cell>
          <cell r="H1121">
            <v>0.79836967881279175</v>
          </cell>
          <cell r="I1121">
            <v>1</v>
          </cell>
          <cell r="J1121">
            <v>52.064510159819719</v>
          </cell>
          <cell r="K1121" t="str">
            <v>TONS</v>
          </cell>
        </row>
        <row r="1122">
          <cell r="A1122" t="str">
            <v>22015</v>
          </cell>
          <cell r="B1122" t="str">
            <v>22</v>
          </cell>
          <cell r="C1122" t="str">
            <v>015</v>
          </cell>
          <cell r="D1122" t="str">
            <v>Bossier</v>
          </cell>
          <cell r="E1122" t="str">
            <v>Parish</v>
          </cell>
          <cell r="F1122" t="str">
            <v>LA</v>
          </cell>
          <cell r="G1122">
            <v>116979</v>
          </cell>
          <cell r="H1122">
            <v>0.24341975910206107</v>
          </cell>
          <cell r="I1122">
            <v>1</v>
          </cell>
          <cell r="J1122">
            <v>129.37751346547398</v>
          </cell>
          <cell r="K1122" t="str">
            <v>TONS</v>
          </cell>
        </row>
        <row r="1123">
          <cell r="A1123" t="str">
            <v>22017</v>
          </cell>
          <cell r="B1123" t="str">
            <v>22</v>
          </cell>
          <cell r="C1123" t="str">
            <v>017</v>
          </cell>
          <cell r="D1123" t="str">
            <v>Caddo</v>
          </cell>
          <cell r="E1123" t="str">
            <v>Parish</v>
          </cell>
          <cell r="F1123" t="str">
            <v>LA</v>
          </cell>
          <cell r="G1123">
            <v>254969</v>
          </cell>
          <cell r="H1123">
            <v>0.14435088187191383</v>
          </cell>
          <cell r="I1123">
            <v>1</v>
          </cell>
          <cell r="J1123">
            <v>0</v>
          </cell>
          <cell r="K1123" t="str">
            <v>TONS</v>
          </cell>
        </row>
        <row r="1124">
          <cell r="A1124" t="str">
            <v>22019</v>
          </cell>
          <cell r="B1124" t="str">
            <v>22</v>
          </cell>
          <cell r="C1124" t="str">
            <v>019</v>
          </cell>
          <cell r="D1124" t="str">
            <v>Calcasieu</v>
          </cell>
          <cell r="E1124" t="str">
            <v>Parish</v>
          </cell>
          <cell r="F1124" t="str">
            <v>LA</v>
          </cell>
          <cell r="G1124">
            <v>192768</v>
          </cell>
          <cell r="H1124">
            <v>0.20500290504648075</v>
          </cell>
          <cell r="I1124">
            <v>0.5</v>
          </cell>
          <cell r="J1124">
            <v>89.775953944312562</v>
          </cell>
          <cell r="K1124" t="str">
            <v>TONS</v>
          </cell>
        </row>
        <row r="1125">
          <cell r="A1125" t="str">
            <v>22021</v>
          </cell>
          <cell r="B1125" t="str">
            <v>22</v>
          </cell>
          <cell r="C1125" t="str">
            <v>021</v>
          </cell>
          <cell r="D1125" t="str">
            <v>Caldwell</v>
          </cell>
          <cell r="E1125" t="str">
            <v>Parish</v>
          </cell>
          <cell r="F1125" t="str">
            <v>LA</v>
          </cell>
          <cell r="G1125">
            <v>10132</v>
          </cell>
          <cell r="H1125">
            <v>1</v>
          </cell>
          <cell r="I1125">
            <v>1</v>
          </cell>
          <cell r="J1125">
            <v>46.035222701744772</v>
          </cell>
          <cell r="K1125" t="str">
            <v>TONS</v>
          </cell>
        </row>
        <row r="1126">
          <cell r="A1126" t="str">
            <v>22023</v>
          </cell>
          <cell r="B1126" t="str">
            <v>22</v>
          </cell>
          <cell r="C1126" t="str">
            <v>023</v>
          </cell>
          <cell r="D1126" t="str">
            <v>Cameron</v>
          </cell>
          <cell r="E1126" t="str">
            <v>Parish</v>
          </cell>
          <cell r="F1126" t="str">
            <v>LA</v>
          </cell>
          <cell r="G1126">
            <v>6839</v>
          </cell>
          <cell r="H1126">
            <v>1</v>
          </cell>
          <cell r="I1126">
            <v>0</v>
          </cell>
          <cell r="J1126">
            <v>0</v>
          </cell>
          <cell r="K1126" t="str">
            <v>TONS</v>
          </cell>
        </row>
        <row r="1127">
          <cell r="A1127" t="str">
            <v>22025</v>
          </cell>
          <cell r="B1127" t="str">
            <v>22</v>
          </cell>
          <cell r="C1127" t="str">
            <v>025</v>
          </cell>
          <cell r="D1127" t="str">
            <v>Catahoula</v>
          </cell>
          <cell r="E1127" t="str">
            <v>Parish</v>
          </cell>
          <cell r="F1127" t="str">
            <v>LA</v>
          </cell>
          <cell r="G1127">
            <v>10407</v>
          </cell>
          <cell r="H1127">
            <v>1</v>
          </cell>
          <cell r="I1127">
            <v>1</v>
          </cell>
          <cell r="J1127">
            <v>47.284698248821343</v>
          </cell>
          <cell r="K1127" t="str">
            <v>TONS</v>
          </cell>
        </row>
        <row r="1128">
          <cell r="A1128" t="str">
            <v>22027</v>
          </cell>
          <cell r="B1128" t="str">
            <v>22</v>
          </cell>
          <cell r="C1128" t="str">
            <v>027</v>
          </cell>
          <cell r="D1128" t="str">
            <v>Claiborne</v>
          </cell>
          <cell r="E1128" t="str">
            <v>Parish</v>
          </cell>
          <cell r="F1128" t="str">
            <v>LA</v>
          </cell>
          <cell r="G1128">
            <v>17195</v>
          </cell>
          <cell r="H1128">
            <v>0.82355335853445766</v>
          </cell>
          <cell r="I1128">
            <v>1</v>
          </cell>
          <cell r="J1128">
            <v>64.341175353277507</v>
          </cell>
          <cell r="K1128" t="str">
            <v>TONS</v>
          </cell>
        </row>
        <row r="1129">
          <cell r="A1129" t="str">
            <v>22029</v>
          </cell>
          <cell r="B1129" t="str">
            <v>22</v>
          </cell>
          <cell r="C1129" t="str">
            <v>029</v>
          </cell>
          <cell r="D1129" t="str">
            <v>Concordia</v>
          </cell>
          <cell r="E1129" t="str">
            <v>Parish</v>
          </cell>
          <cell r="F1129" t="str">
            <v>LA</v>
          </cell>
          <cell r="G1129">
            <v>20822</v>
          </cell>
          <cell r="H1129">
            <v>0.33454999519738737</v>
          </cell>
          <cell r="I1129">
            <v>1</v>
          </cell>
          <cell r="J1129">
            <v>31.650351494310513</v>
          </cell>
          <cell r="K1129" t="str">
            <v>TONS</v>
          </cell>
        </row>
        <row r="1130">
          <cell r="A1130" t="str">
            <v>22031</v>
          </cell>
          <cell r="B1130" t="str">
            <v>22</v>
          </cell>
          <cell r="C1130" t="str">
            <v>031</v>
          </cell>
          <cell r="D1130" t="str">
            <v>De Soto</v>
          </cell>
          <cell r="E1130" t="str">
            <v>Parish</v>
          </cell>
          <cell r="F1130" t="str">
            <v>LA</v>
          </cell>
          <cell r="G1130">
            <v>26656</v>
          </cell>
          <cell r="H1130">
            <v>0.77262154861944776</v>
          </cell>
          <cell r="I1130">
            <v>1</v>
          </cell>
          <cell r="J1130">
            <v>93.574359607425336</v>
          </cell>
          <cell r="K1130" t="str">
            <v>TONS</v>
          </cell>
        </row>
        <row r="1131">
          <cell r="A1131" t="str">
            <v>22033</v>
          </cell>
          <cell r="B1131" t="str">
            <v>22</v>
          </cell>
          <cell r="C1131" t="str">
            <v>033</v>
          </cell>
          <cell r="D1131" t="str">
            <v>East Baton Rouge</v>
          </cell>
          <cell r="E1131" t="str">
            <v>Parish</v>
          </cell>
          <cell r="F1131" t="str">
            <v>LA</v>
          </cell>
          <cell r="G1131">
            <v>440171</v>
          </cell>
          <cell r="H1131">
            <v>6.8759641139466254E-2</v>
          </cell>
          <cell r="I1131">
            <v>1</v>
          </cell>
          <cell r="J1131">
            <v>0</v>
          </cell>
          <cell r="K1131" t="str">
            <v>TONS</v>
          </cell>
        </row>
        <row r="1132">
          <cell r="A1132" t="str">
            <v>22035</v>
          </cell>
          <cell r="B1132" t="str">
            <v>22</v>
          </cell>
          <cell r="C1132" t="str">
            <v>035</v>
          </cell>
          <cell r="D1132" t="str">
            <v>East Carroll</v>
          </cell>
          <cell r="E1132" t="str">
            <v>Parish</v>
          </cell>
          <cell r="F1132" t="str">
            <v>LA</v>
          </cell>
          <cell r="G1132">
            <v>7759</v>
          </cell>
          <cell r="H1132">
            <v>0.34579198350302875</v>
          </cell>
          <cell r="I1132">
            <v>0.5</v>
          </cell>
          <cell r="J1132">
            <v>6.0951688960117076</v>
          </cell>
          <cell r="K1132" t="str">
            <v>TONS</v>
          </cell>
        </row>
        <row r="1133">
          <cell r="A1133" t="str">
            <v>22037</v>
          </cell>
          <cell r="B1133" t="str">
            <v>22</v>
          </cell>
          <cell r="C1133" t="str">
            <v>037</v>
          </cell>
          <cell r="D1133" t="str">
            <v>East Feliciana</v>
          </cell>
          <cell r="E1133" t="str">
            <v>Parish</v>
          </cell>
          <cell r="F1133" t="str">
            <v>LA</v>
          </cell>
          <cell r="G1133">
            <v>20267</v>
          </cell>
          <cell r="H1133">
            <v>1</v>
          </cell>
          <cell r="I1133">
            <v>1</v>
          </cell>
          <cell r="J1133">
            <v>92.084076045821277</v>
          </cell>
          <cell r="K1133" t="str">
            <v>TONS</v>
          </cell>
        </row>
        <row r="1134">
          <cell r="A1134" t="str">
            <v>22039</v>
          </cell>
          <cell r="B1134" t="str">
            <v>22</v>
          </cell>
          <cell r="C1134" t="str">
            <v>039</v>
          </cell>
          <cell r="D1134" t="str">
            <v>Evangeline</v>
          </cell>
          <cell r="E1134" t="str">
            <v>Parish</v>
          </cell>
          <cell r="F1134" t="str">
            <v>LA</v>
          </cell>
          <cell r="G1134">
            <v>33984</v>
          </cell>
          <cell r="H1134">
            <v>0.61093455743879477</v>
          </cell>
          <cell r="I1134">
            <v>1</v>
          </cell>
          <cell r="J1134">
            <v>94.333132030559113</v>
          </cell>
          <cell r="K1134" t="str">
            <v>TONS</v>
          </cell>
        </row>
        <row r="1135">
          <cell r="A1135" t="str">
            <v>22041</v>
          </cell>
          <cell r="B1135" t="str">
            <v>22</v>
          </cell>
          <cell r="C1135" t="str">
            <v>041</v>
          </cell>
          <cell r="D1135" t="str">
            <v>Franklin</v>
          </cell>
          <cell r="E1135" t="str">
            <v>Parish</v>
          </cell>
          <cell r="F1135" t="str">
            <v>LA</v>
          </cell>
          <cell r="G1135">
            <v>20767</v>
          </cell>
          <cell r="H1135">
            <v>0.74185005056098619</v>
          </cell>
          <cell r="I1135">
            <v>0.5</v>
          </cell>
          <cell r="J1135">
            <v>34.998945960475716</v>
          </cell>
          <cell r="K1135" t="str">
            <v>TONS</v>
          </cell>
        </row>
        <row r="1136">
          <cell r="A1136" t="str">
            <v>22043</v>
          </cell>
          <cell r="B1136" t="str">
            <v>22</v>
          </cell>
          <cell r="C1136" t="str">
            <v>043</v>
          </cell>
          <cell r="D1136" t="str">
            <v>Grant</v>
          </cell>
          <cell r="E1136" t="str">
            <v>Parish</v>
          </cell>
          <cell r="F1136" t="str">
            <v>LA</v>
          </cell>
          <cell r="G1136">
            <v>22309</v>
          </cell>
          <cell r="H1136">
            <v>0.85593258326236044</v>
          </cell>
          <cell r="I1136">
            <v>1</v>
          </cell>
          <cell r="J1136">
            <v>86.75903844155313</v>
          </cell>
          <cell r="K1136" t="str">
            <v>TONS</v>
          </cell>
        </row>
        <row r="1137">
          <cell r="A1137" t="str">
            <v>22045</v>
          </cell>
          <cell r="B1137" t="str">
            <v>22</v>
          </cell>
          <cell r="C1137" t="str">
            <v>045</v>
          </cell>
          <cell r="D1137" t="str">
            <v>Iberia</v>
          </cell>
          <cell r="E1137" t="str">
            <v>Parish</v>
          </cell>
          <cell r="F1137" t="str">
            <v>LA</v>
          </cell>
          <cell r="G1137">
            <v>73240</v>
          </cell>
          <cell r="H1137">
            <v>0.28136264336428179</v>
          </cell>
          <cell r="I1137">
            <v>0.5</v>
          </cell>
          <cell r="J1137">
            <v>46.814441088376164</v>
          </cell>
          <cell r="K1137" t="str">
            <v>TONS</v>
          </cell>
        </row>
        <row r="1138">
          <cell r="A1138" t="str">
            <v>22047</v>
          </cell>
          <cell r="B1138" t="str">
            <v>22</v>
          </cell>
          <cell r="C1138" t="str">
            <v>047</v>
          </cell>
          <cell r="D1138" t="str">
            <v>Iberville</v>
          </cell>
          <cell r="E1138" t="str">
            <v>Parish</v>
          </cell>
          <cell r="F1138" t="str">
            <v>LA</v>
          </cell>
          <cell r="G1138">
            <v>33387</v>
          </cell>
          <cell r="H1138">
            <v>0.59214664390331562</v>
          </cell>
          <cell r="I1138">
            <v>1</v>
          </cell>
          <cell r="J1138">
            <v>89.825932966195623</v>
          </cell>
          <cell r="K1138" t="str">
            <v>TONS</v>
          </cell>
        </row>
        <row r="1139">
          <cell r="A1139" t="str">
            <v>22049</v>
          </cell>
          <cell r="B1139" t="str">
            <v>22</v>
          </cell>
          <cell r="C1139" t="str">
            <v>049</v>
          </cell>
          <cell r="D1139" t="str">
            <v>Jackson</v>
          </cell>
          <cell r="E1139" t="str">
            <v>Parish</v>
          </cell>
          <cell r="F1139" t="str">
            <v>LA</v>
          </cell>
          <cell r="G1139">
            <v>16274</v>
          </cell>
          <cell r="H1139">
            <v>0.65533980582524276</v>
          </cell>
          <cell r="I1139">
            <v>1</v>
          </cell>
          <cell r="J1139">
            <v>48.456933489351357</v>
          </cell>
          <cell r="K1139" t="str">
            <v>TONS</v>
          </cell>
        </row>
        <row r="1140">
          <cell r="A1140" t="str">
            <v>22051</v>
          </cell>
          <cell r="B1140" t="str">
            <v>22</v>
          </cell>
          <cell r="C1140" t="str">
            <v>051</v>
          </cell>
          <cell r="D1140" t="str">
            <v>Jefferson</v>
          </cell>
          <cell r="E1140" t="str">
            <v>Parish</v>
          </cell>
          <cell r="F1140" t="str">
            <v>LA</v>
          </cell>
          <cell r="G1140">
            <v>432552</v>
          </cell>
          <cell r="H1140">
            <v>1.1425215927795964E-2</v>
          </cell>
          <cell r="I1140">
            <v>0</v>
          </cell>
          <cell r="J1140">
            <v>0</v>
          </cell>
          <cell r="K1140" t="str">
            <v>TONS</v>
          </cell>
        </row>
        <row r="1141">
          <cell r="A1141" t="str">
            <v>22053</v>
          </cell>
          <cell r="B1141" t="str">
            <v>22</v>
          </cell>
          <cell r="C1141" t="str">
            <v>053</v>
          </cell>
          <cell r="D1141" t="str">
            <v>Jefferson Davis</v>
          </cell>
          <cell r="E1141" t="str">
            <v>Parish</v>
          </cell>
          <cell r="F1141" t="str">
            <v>LA</v>
          </cell>
          <cell r="G1141">
            <v>31594</v>
          </cell>
          <cell r="H1141">
            <v>0.50699499905045264</v>
          </cell>
          <cell r="I1141">
            <v>0.5</v>
          </cell>
          <cell r="J1141">
            <v>36.389271478313646</v>
          </cell>
          <cell r="K1141" t="str">
            <v>TONS</v>
          </cell>
        </row>
        <row r="1142">
          <cell r="A1142" t="str">
            <v>22055</v>
          </cell>
          <cell r="B1142" t="str">
            <v>22</v>
          </cell>
          <cell r="C1142" t="str">
            <v>055</v>
          </cell>
          <cell r="D1142" t="str">
            <v>Lafayette</v>
          </cell>
          <cell r="E1142" t="str">
            <v>Parish</v>
          </cell>
          <cell r="F1142" t="str">
            <v>LA</v>
          </cell>
          <cell r="G1142">
            <v>221578</v>
          </cell>
          <cell r="H1142">
            <v>8.3185153760752417E-2</v>
          </cell>
          <cell r="I1142">
            <v>0.5</v>
          </cell>
          <cell r="J1142">
            <v>0</v>
          </cell>
          <cell r="K1142" t="str">
            <v>TONS</v>
          </cell>
        </row>
        <row r="1143">
          <cell r="A1143" t="str">
            <v>22057</v>
          </cell>
          <cell r="B1143" t="str">
            <v>22</v>
          </cell>
          <cell r="C1143" t="str">
            <v>057</v>
          </cell>
          <cell r="D1143" t="str">
            <v>Lafourche</v>
          </cell>
          <cell r="E1143" t="str">
            <v>Parish</v>
          </cell>
          <cell r="F1143" t="str">
            <v>LA</v>
          </cell>
          <cell r="G1143">
            <v>96318</v>
          </cell>
          <cell r="H1143">
            <v>0.24216657322618826</v>
          </cell>
          <cell r="I1143">
            <v>0.5</v>
          </cell>
          <cell r="J1143">
            <v>52.989122064656378</v>
          </cell>
          <cell r="K1143" t="str">
            <v>TONS</v>
          </cell>
        </row>
        <row r="1144">
          <cell r="A1144" t="str">
            <v>22059</v>
          </cell>
          <cell r="B1144" t="str">
            <v>22</v>
          </cell>
          <cell r="C1144" t="str">
            <v>059</v>
          </cell>
          <cell r="D1144" t="str">
            <v>La Salle</v>
          </cell>
          <cell r="E1144" t="str">
            <v>Parish</v>
          </cell>
          <cell r="F1144" t="str">
            <v>LA</v>
          </cell>
          <cell r="G1144">
            <v>14890</v>
          </cell>
          <cell r="H1144">
            <v>0.73190060443250504</v>
          </cell>
          <cell r="I1144">
            <v>1</v>
          </cell>
          <cell r="J1144">
            <v>49.515580043783515</v>
          </cell>
          <cell r="K1144" t="str">
            <v>TONS</v>
          </cell>
        </row>
        <row r="1145">
          <cell r="A1145" t="str">
            <v>22061</v>
          </cell>
          <cell r="B1145" t="str">
            <v>22</v>
          </cell>
          <cell r="C1145" t="str">
            <v>061</v>
          </cell>
          <cell r="D1145" t="str">
            <v>Lincoln</v>
          </cell>
          <cell r="E1145" t="str">
            <v>Parish</v>
          </cell>
          <cell r="F1145" t="str">
            <v>LA</v>
          </cell>
          <cell r="G1145">
            <v>46735</v>
          </cell>
          <cell r="H1145">
            <v>0.40678292500267466</v>
          </cell>
          <cell r="I1145">
            <v>1</v>
          </cell>
          <cell r="J1145">
            <v>86.377380456264291</v>
          </cell>
          <cell r="K1145" t="str">
            <v>TONS</v>
          </cell>
        </row>
        <row r="1146">
          <cell r="A1146" t="str">
            <v>22063</v>
          </cell>
          <cell r="B1146" t="str">
            <v>22</v>
          </cell>
          <cell r="C1146" t="str">
            <v>063</v>
          </cell>
          <cell r="D1146" t="str">
            <v>Livingston</v>
          </cell>
          <cell r="E1146" t="str">
            <v>Parish</v>
          </cell>
          <cell r="F1146" t="str">
            <v>LA</v>
          </cell>
          <cell r="G1146">
            <v>128026</v>
          </cell>
          <cell r="H1146">
            <v>0.41116648180838267</v>
          </cell>
          <cell r="I1146">
            <v>1</v>
          </cell>
          <cell r="J1146">
            <v>239.17233744767512</v>
          </cell>
          <cell r="K1146" t="str">
            <v>TONS</v>
          </cell>
        </row>
        <row r="1147">
          <cell r="A1147" t="str">
            <v>22065</v>
          </cell>
          <cell r="B1147" t="str">
            <v>22</v>
          </cell>
          <cell r="C1147" t="str">
            <v>065</v>
          </cell>
          <cell r="D1147" t="str">
            <v>Madison</v>
          </cell>
          <cell r="E1147" t="str">
            <v>Parish</v>
          </cell>
          <cell r="F1147" t="str">
            <v>LA</v>
          </cell>
          <cell r="G1147">
            <v>12093</v>
          </cell>
          <cell r="H1147">
            <v>0.22442735466798974</v>
          </cell>
          <cell r="I1147">
            <v>1</v>
          </cell>
          <cell r="J1147">
            <v>12.33118776278477</v>
          </cell>
          <cell r="K1147" t="str">
            <v>TONS</v>
          </cell>
        </row>
        <row r="1148">
          <cell r="A1148" t="str">
            <v>22067</v>
          </cell>
          <cell r="B1148" t="str">
            <v>22</v>
          </cell>
          <cell r="C1148" t="str">
            <v>067</v>
          </cell>
          <cell r="D1148" t="str">
            <v>Morehouse</v>
          </cell>
          <cell r="E1148" t="str">
            <v>Parish</v>
          </cell>
          <cell r="F1148" t="str">
            <v>LA</v>
          </cell>
          <cell r="G1148">
            <v>27979</v>
          </cell>
          <cell r="H1148">
            <v>0.50037528146109578</v>
          </cell>
          <cell r="I1148">
            <v>1</v>
          </cell>
          <cell r="J1148">
            <v>63.609664214807218</v>
          </cell>
          <cell r="K1148" t="str">
            <v>TONS</v>
          </cell>
        </row>
        <row r="1149">
          <cell r="A1149" t="str">
            <v>22069</v>
          </cell>
          <cell r="B1149" t="str">
            <v>22</v>
          </cell>
          <cell r="C1149" t="str">
            <v>069</v>
          </cell>
          <cell r="D1149" t="str">
            <v>Natchitoches</v>
          </cell>
          <cell r="E1149" t="str">
            <v>Parish</v>
          </cell>
          <cell r="F1149" t="str">
            <v>LA</v>
          </cell>
          <cell r="G1149">
            <v>39566</v>
          </cell>
          <cell r="H1149">
            <v>0.50050548450689991</v>
          </cell>
          <cell r="I1149">
            <v>1</v>
          </cell>
          <cell r="J1149">
            <v>89.975870031844835</v>
          </cell>
          <cell r="K1149" t="str">
            <v>TONS</v>
          </cell>
        </row>
        <row r="1150">
          <cell r="A1150" t="str">
            <v>22071</v>
          </cell>
          <cell r="B1150" t="str">
            <v>22</v>
          </cell>
          <cell r="C1150" t="str">
            <v>071</v>
          </cell>
          <cell r="D1150" t="str">
            <v>Orleans</v>
          </cell>
          <cell r="E1150" t="str">
            <v>Parish</v>
          </cell>
          <cell r="F1150" t="str">
            <v>LA</v>
          </cell>
          <cell r="G1150">
            <v>343829</v>
          </cell>
          <cell r="H1150">
            <v>5.9186397889648638E-3</v>
          </cell>
          <cell r="I1150">
            <v>0</v>
          </cell>
          <cell r="J1150">
            <v>0</v>
          </cell>
          <cell r="K1150" t="str">
            <v>TONS</v>
          </cell>
        </row>
        <row r="1151">
          <cell r="A1151" t="str">
            <v>22073</v>
          </cell>
          <cell r="B1151" t="str">
            <v>22</v>
          </cell>
          <cell r="C1151" t="str">
            <v>073</v>
          </cell>
          <cell r="D1151" t="str">
            <v>Ouachita</v>
          </cell>
          <cell r="E1151" t="str">
            <v>Parish</v>
          </cell>
          <cell r="F1151" t="str">
            <v>LA</v>
          </cell>
          <cell r="G1151">
            <v>153720</v>
          </cell>
          <cell r="H1151">
            <v>0.24191386937288575</v>
          </cell>
          <cell r="I1151">
            <v>1</v>
          </cell>
          <cell r="J1151">
            <v>168.96089879685974</v>
          </cell>
          <cell r="K1151" t="str">
            <v>TONS</v>
          </cell>
        </row>
        <row r="1152">
          <cell r="A1152" t="str">
            <v>22075</v>
          </cell>
          <cell r="B1152" t="str">
            <v>22</v>
          </cell>
          <cell r="C1152" t="str">
            <v>075</v>
          </cell>
          <cell r="D1152" t="str">
            <v>Plaquemines</v>
          </cell>
          <cell r="E1152" t="str">
            <v>Parish</v>
          </cell>
          <cell r="F1152" t="str">
            <v>LA</v>
          </cell>
          <cell r="G1152">
            <v>23042</v>
          </cell>
          <cell r="H1152">
            <v>0.19538234528252757</v>
          </cell>
          <cell r="I1152">
            <v>0</v>
          </cell>
          <cell r="J1152">
            <v>0</v>
          </cell>
          <cell r="K1152" t="str">
            <v>TONS</v>
          </cell>
        </row>
        <row r="1153">
          <cell r="A1153" t="str">
            <v>22077</v>
          </cell>
          <cell r="B1153" t="str">
            <v>22</v>
          </cell>
          <cell r="C1153" t="str">
            <v>077</v>
          </cell>
          <cell r="D1153" t="str">
            <v>Pointe Coupee</v>
          </cell>
          <cell r="E1153" t="str">
            <v>Parish</v>
          </cell>
          <cell r="F1153" t="str">
            <v>LA</v>
          </cell>
          <cell r="G1153">
            <v>22802</v>
          </cell>
          <cell r="H1153">
            <v>0.57810718358038771</v>
          </cell>
          <cell r="I1153">
            <v>1</v>
          </cell>
          <cell r="J1153">
            <v>59.893042405684909</v>
          </cell>
          <cell r="K1153" t="str">
            <v>TONS</v>
          </cell>
        </row>
        <row r="1154">
          <cell r="A1154" t="str">
            <v>22079</v>
          </cell>
          <cell r="B1154" t="str">
            <v>22</v>
          </cell>
          <cell r="C1154" t="str">
            <v>079</v>
          </cell>
          <cell r="D1154" t="str">
            <v>Rapides</v>
          </cell>
          <cell r="E1154" t="str">
            <v>Parish</v>
          </cell>
          <cell r="F1154" t="str">
            <v>LA</v>
          </cell>
          <cell r="G1154">
            <v>131613</v>
          </cell>
          <cell r="H1154">
            <v>0.39527250347610038</v>
          </cell>
          <cell r="I1154">
            <v>1</v>
          </cell>
          <cell r="J1154">
            <v>236.36896867477972</v>
          </cell>
          <cell r="K1154" t="str">
            <v>TONS</v>
          </cell>
        </row>
        <row r="1155">
          <cell r="A1155" t="str">
            <v>22081</v>
          </cell>
          <cell r="B1155" t="str">
            <v>22</v>
          </cell>
          <cell r="C1155" t="str">
            <v>081</v>
          </cell>
          <cell r="D1155" t="str">
            <v>Red River</v>
          </cell>
          <cell r="E1155" t="str">
            <v>Parish</v>
          </cell>
          <cell r="F1155" t="str">
            <v>LA</v>
          </cell>
          <cell r="G1155">
            <v>9091</v>
          </cell>
          <cell r="H1155">
            <v>1</v>
          </cell>
          <cell r="I1155">
            <v>1</v>
          </cell>
          <cell r="J1155">
            <v>41.305389812629457</v>
          </cell>
          <cell r="K1155" t="str">
            <v>TONS</v>
          </cell>
        </row>
        <row r="1156">
          <cell r="A1156" t="str">
            <v>22083</v>
          </cell>
          <cell r="B1156" t="str">
            <v>22</v>
          </cell>
          <cell r="C1156" t="str">
            <v>083</v>
          </cell>
          <cell r="D1156" t="str">
            <v>Richland</v>
          </cell>
          <cell r="E1156" t="str">
            <v>Parish</v>
          </cell>
          <cell r="F1156" t="str">
            <v>LA</v>
          </cell>
          <cell r="G1156">
            <v>20725</v>
          </cell>
          <cell r="H1156">
            <v>0.66045838359469244</v>
          </cell>
          <cell r="I1156">
            <v>0.5</v>
          </cell>
          <cell r="J1156">
            <v>31.0960387061529</v>
          </cell>
          <cell r="K1156" t="str">
            <v>TONS</v>
          </cell>
        </row>
        <row r="1157">
          <cell r="A1157" t="str">
            <v>22085</v>
          </cell>
          <cell r="B1157" t="str">
            <v>22</v>
          </cell>
          <cell r="C1157" t="str">
            <v>085</v>
          </cell>
          <cell r="D1157" t="str">
            <v>Sabine</v>
          </cell>
          <cell r="E1157" t="str">
            <v>Parish</v>
          </cell>
          <cell r="F1157" t="str">
            <v>LA</v>
          </cell>
          <cell r="G1157">
            <v>24233</v>
          </cell>
          <cell r="H1157">
            <v>0.88197911938266005</v>
          </cell>
          <cell r="I1157">
            <v>1</v>
          </cell>
          <cell r="J1157">
            <v>97.109239518791043</v>
          </cell>
          <cell r="K1157" t="str">
            <v>TONS</v>
          </cell>
        </row>
        <row r="1158">
          <cell r="A1158" t="str">
            <v>22087</v>
          </cell>
          <cell r="B1158" t="str">
            <v>22</v>
          </cell>
          <cell r="C1158" t="str">
            <v>087</v>
          </cell>
          <cell r="D1158" t="str">
            <v>St. Bernard</v>
          </cell>
          <cell r="E1158" t="str">
            <v>Parish</v>
          </cell>
          <cell r="F1158" t="str">
            <v>LA</v>
          </cell>
          <cell r="G1158">
            <v>35897</v>
          </cell>
          <cell r="H1158">
            <v>4.2538373680251831E-2</v>
          </cell>
          <cell r="I1158">
            <v>0</v>
          </cell>
          <cell r="J1158">
            <v>0</v>
          </cell>
          <cell r="K1158" t="str">
            <v>TONS</v>
          </cell>
        </row>
        <row r="1159">
          <cell r="A1159" t="str">
            <v>22089</v>
          </cell>
          <cell r="B1159" t="str">
            <v>22</v>
          </cell>
          <cell r="C1159" t="str">
            <v>089</v>
          </cell>
          <cell r="D1159" t="str">
            <v>St. Charles</v>
          </cell>
          <cell r="E1159" t="str">
            <v>Parish</v>
          </cell>
          <cell r="F1159" t="str">
            <v>LA</v>
          </cell>
          <cell r="G1159">
            <v>52780</v>
          </cell>
          <cell r="H1159">
            <v>0.11489200454717696</v>
          </cell>
          <cell r="I1159">
            <v>0.5</v>
          </cell>
          <cell r="J1159">
            <v>0</v>
          </cell>
          <cell r="K1159" t="str">
            <v>TONS</v>
          </cell>
        </row>
        <row r="1160">
          <cell r="A1160" t="str">
            <v>22091</v>
          </cell>
          <cell r="B1160" t="str">
            <v>22</v>
          </cell>
          <cell r="C1160" t="str">
            <v>091</v>
          </cell>
          <cell r="D1160" t="str">
            <v>St. Helena</v>
          </cell>
          <cell r="E1160" t="str">
            <v>Parish</v>
          </cell>
          <cell r="F1160" t="str">
            <v>LA</v>
          </cell>
          <cell r="G1160">
            <v>11203</v>
          </cell>
          <cell r="H1160">
            <v>1</v>
          </cell>
          <cell r="I1160">
            <v>1</v>
          </cell>
          <cell r="J1160">
            <v>50.901362014177515</v>
          </cell>
          <cell r="K1160" t="str">
            <v>TONS</v>
          </cell>
        </row>
        <row r="1161">
          <cell r="A1161" t="str">
            <v>22093</v>
          </cell>
          <cell r="B1161" t="str">
            <v>22</v>
          </cell>
          <cell r="C1161" t="str">
            <v>093</v>
          </cell>
          <cell r="D1161" t="str">
            <v>St. James</v>
          </cell>
          <cell r="E1161" t="str">
            <v>Parish</v>
          </cell>
          <cell r="F1161" t="str">
            <v>LA</v>
          </cell>
          <cell r="G1161">
            <v>22102</v>
          </cell>
          <cell r="H1161">
            <v>0.27703375260157453</v>
          </cell>
          <cell r="I1161">
            <v>1</v>
          </cell>
          <cell r="J1161">
            <v>27.820140999090327</v>
          </cell>
          <cell r="K1161" t="str">
            <v>TONS</v>
          </cell>
        </row>
        <row r="1162">
          <cell r="A1162" t="str">
            <v>22095</v>
          </cell>
          <cell r="B1162" t="str">
            <v>22</v>
          </cell>
          <cell r="C1162" t="str">
            <v>095</v>
          </cell>
          <cell r="D1162" t="str">
            <v>St. John the Baptist</v>
          </cell>
          <cell r="E1162" t="str">
            <v>Parish</v>
          </cell>
          <cell r="F1162" t="str">
            <v>LA</v>
          </cell>
          <cell r="G1162">
            <v>45924</v>
          </cell>
          <cell r="H1162">
            <v>0.13446128386029091</v>
          </cell>
          <cell r="I1162">
            <v>0.5</v>
          </cell>
          <cell r="J1162">
            <v>0</v>
          </cell>
          <cell r="K1162" t="str">
            <v>TONS</v>
          </cell>
        </row>
        <row r="1163">
          <cell r="A1163" t="str">
            <v>22097</v>
          </cell>
          <cell r="B1163" t="str">
            <v>22</v>
          </cell>
          <cell r="C1163" t="str">
            <v>097</v>
          </cell>
          <cell r="D1163" t="str">
            <v>St. Landry</v>
          </cell>
          <cell r="E1163" t="str">
            <v>Parish</v>
          </cell>
          <cell r="F1163" t="str">
            <v>LA</v>
          </cell>
          <cell r="G1163">
            <v>83384</v>
          </cell>
          <cell r="H1163">
            <v>0.48172311234769261</v>
          </cell>
          <cell r="I1163">
            <v>0.5</v>
          </cell>
          <cell r="J1163">
            <v>91.252606863584873</v>
          </cell>
          <cell r="K1163" t="str">
            <v>TONS</v>
          </cell>
        </row>
        <row r="1164">
          <cell r="A1164" t="str">
            <v>22099</v>
          </cell>
          <cell r="B1164" t="str">
            <v>22</v>
          </cell>
          <cell r="C1164" t="str">
            <v>099</v>
          </cell>
          <cell r="D1164" t="str">
            <v>St. Martin</v>
          </cell>
          <cell r="E1164" t="str">
            <v>Parish</v>
          </cell>
          <cell r="F1164" t="str">
            <v>LA</v>
          </cell>
          <cell r="G1164">
            <v>52160</v>
          </cell>
          <cell r="H1164">
            <v>0.49570552147239266</v>
          </cell>
          <cell r="I1164">
            <v>1</v>
          </cell>
          <cell r="J1164">
            <v>117.4779627098611</v>
          </cell>
          <cell r="K1164" t="str">
            <v>TONS</v>
          </cell>
        </row>
        <row r="1165">
          <cell r="A1165" t="str">
            <v>22101</v>
          </cell>
          <cell r="B1165" t="str">
            <v>22</v>
          </cell>
          <cell r="C1165" t="str">
            <v>101</v>
          </cell>
          <cell r="D1165" t="str">
            <v>St. Mary</v>
          </cell>
          <cell r="E1165" t="str">
            <v>Parish</v>
          </cell>
          <cell r="F1165" t="str">
            <v>LA</v>
          </cell>
          <cell r="G1165">
            <v>54650</v>
          </cell>
          <cell r="H1165">
            <v>0.13039341262580054</v>
          </cell>
          <cell r="I1165">
            <v>0.5</v>
          </cell>
          <cell r="J1165">
            <v>0</v>
          </cell>
          <cell r="K1165" t="str">
            <v>TONS</v>
          </cell>
        </row>
        <row r="1166">
          <cell r="A1166" t="str">
            <v>22103</v>
          </cell>
          <cell r="B1166" t="str">
            <v>22</v>
          </cell>
          <cell r="C1166" t="str">
            <v>103</v>
          </cell>
          <cell r="D1166" t="str">
            <v>St. Tammany</v>
          </cell>
          <cell r="E1166" t="str">
            <v>Parish</v>
          </cell>
          <cell r="F1166" t="str">
            <v>LA</v>
          </cell>
          <cell r="G1166">
            <v>233740</v>
          </cell>
          <cell r="H1166">
            <v>0.23218105587404808</v>
          </cell>
          <cell r="I1166">
            <v>1</v>
          </cell>
          <cell r="J1166">
            <v>246.57831978125628</v>
          </cell>
          <cell r="K1166" t="str">
            <v>TONS</v>
          </cell>
        </row>
        <row r="1167">
          <cell r="A1167" t="str">
            <v>22105</v>
          </cell>
          <cell r="B1167" t="str">
            <v>22</v>
          </cell>
          <cell r="C1167" t="str">
            <v>105</v>
          </cell>
          <cell r="D1167" t="str">
            <v>Tangipahoa</v>
          </cell>
          <cell r="E1167" t="str">
            <v>Parish</v>
          </cell>
          <cell r="F1167" t="str">
            <v>LA</v>
          </cell>
          <cell r="G1167">
            <v>121097</v>
          </cell>
          <cell r="H1167">
            <v>0.40929172481564363</v>
          </cell>
          <cell r="I1167">
            <v>1</v>
          </cell>
          <cell r="J1167">
            <v>225.19638551019324</v>
          </cell>
          <cell r="K1167" t="str">
            <v>TONS</v>
          </cell>
        </row>
        <row r="1168">
          <cell r="A1168" t="str">
            <v>22107</v>
          </cell>
          <cell r="B1168" t="str">
            <v>22</v>
          </cell>
          <cell r="C1168" t="str">
            <v>107</v>
          </cell>
          <cell r="D1168" t="str">
            <v>Tensas</v>
          </cell>
          <cell r="E1168" t="str">
            <v>Parish</v>
          </cell>
          <cell r="F1168" t="str">
            <v>LA</v>
          </cell>
          <cell r="G1168">
            <v>5252</v>
          </cell>
          <cell r="H1168">
            <v>1</v>
          </cell>
          <cell r="I1168">
            <v>1</v>
          </cell>
          <cell r="J1168">
            <v>23.862711175440541</v>
          </cell>
          <cell r="K1168" t="str">
            <v>TONS</v>
          </cell>
        </row>
        <row r="1169">
          <cell r="A1169" t="str">
            <v>22109</v>
          </cell>
          <cell r="B1169" t="str">
            <v>22</v>
          </cell>
          <cell r="C1169" t="str">
            <v>109</v>
          </cell>
          <cell r="D1169" t="str">
            <v>Terrebonne</v>
          </cell>
          <cell r="E1169" t="str">
            <v>Parish</v>
          </cell>
          <cell r="F1169" t="str">
            <v>LA</v>
          </cell>
          <cell r="G1169">
            <v>111860</v>
          </cell>
          <cell r="H1169">
            <v>0.20628464151618095</v>
          </cell>
          <cell r="I1169">
            <v>0</v>
          </cell>
          <cell r="J1169">
            <v>0</v>
          </cell>
          <cell r="K1169" t="str">
            <v>TONS</v>
          </cell>
        </row>
        <row r="1170">
          <cell r="A1170" t="str">
            <v>22111</v>
          </cell>
          <cell r="B1170" t="str">
            <v>22</v>
          </cell>
          <cell r="C1170" t="str">
            <v>111</v>
          </cell>
          <cell r="D1170" t="str">
            <v>Union</v>
          </cell>
          <cell r="E1170" t="str">
            <v>Parish</v>
          </cell>
          <cell r="F1170" t="str">
            <v>LA</v>
          </cell>
          <cell r="G1170">
            <v>22721</v>
          </cell>
          <cell r="H1170">
            <v>0.82910083182958494</v>
          </cell>
          <cell r="I1170">
            <v>1</v>
          </cell>
          <cell r="J1170">
            <v>85.591346748467032</v>
          </cell>
          <cell r="K1170" t="str">
            <v>TONS</v>
          </cell>
        </row>
        <row r="1171">
          <cell r="A1171" t="str">
            <v>22113</v>
          </cell>
          <cell r="B1171" t="str">
            <v>22</v>
          </cell>
          <cell r="C1171" t="str">
            <v>113</v>
          </cell>
          <cell r="D1171" t="str">
            <v>Vermilion</v>
          </cell>
          <cell r="E1171" t="str">
            <v>Parish</v>
          </cell>
          <cell r="F1171" t="str">
            <v>LA</v>
          </cell>
          <cell r="G1171">
            <v>57999</v>
          </cell>
          <cell r="H1171">
            <v>0.54621631407438054</v>
          </cell>
          <cell r="I1171">
            <v>0</v>
          </cell>
          <cell r="J1171">
            <v>0</v>
          </cell>
          <cell r="K1171" t="str">
            <v>TONS</v>
          </cell>
        </row>
        <row r="1172">
          <cell r="A1172" t="str">
            <v>22115</v>
          </cell>
          <cell r="B1172" t="str">
            <v>22</v>
          </cell>
          <cell r="C1172" t="str">
            <v>115</v>
          </cell>
          <cell r="D1172" t="str">
            <v>Vernon</v>
          </cell>
          <cell r="E1172" t="str">
            <v>Parish</v>
          </cell>
          <cell r="F1172" t="str">
            <v>LA</v>
          </cell>
          <cell r="G1172">
            <v>52334</v>
          </cell>
          <cell r="H1172">
            <v>0.49896816601062405</v>
          </cell>
          <cell r="I1172">
            <v>1</v>
          </cell>
          <cell r="J1172">
            <v>118.64565440294722</v>
          </cell>
          <cell r="K1172" t="str">
            <v>TONS</v>
          </cell>
        </row>
        <row r="1173">
          <cell r="A1173" t="str">
            <v>22117</v>
          </cell>
          <cell r="B1173" t="str">
            <v>22</v>
          </cell>
          <cell r="C1173" t="str">
            <v>117</v>
          </cell>
          <cell r="D1173" t="str">
            <v>Washington</v>
          </cell>
          <cell r="E1173" t="str">
            <v>Parish</v>
          </cell>
          <cell r="F1173" t="str">
            <v>LA</v>
          </cell>
          <cell r="G1173">
            <v>47168</v>
          </cell>
          <cell r="H1173">
            <v>0.66674440298507465</v>
          </cell>
          <cell r="I1173">
            <v>1</v>
          </cell>
          <cell r="J1173">
            <v>142.89002356367661</v>
          </cell>
          <cell r="K1173" t="str">
            <v>TONS</v>
          </cell>
        </row>
        <row r="1174">
          <cell r="A1174" t="str">
            <v>22119</v>
          </cell>
          <cell r="B1174" t="str">
            <v>22</v>
          </cell>
          <cell r="C1174" t="str">
            <v>119</v>
          </cell>
          <cell r="D1174" t="str">
            <v>Webster</v>
          </cell>
          <cell r="E1174" t="str">
            <v>Parish</v>
          </cell>
          <cell r="F1174" t="str">
            <v>LA</v>
          </cell>
          <cell r="G1174">
            <v>41207</v>
          </cell>
          <cell r="H1174">
            <v>0.53041958890479768</v>
          </cell>
          <cell r="I1174">
            <v>1</v>
          </cell>
          <cell r="J1174">
            <v>99.308316481645804</v>
          </cell>
          <cell r="K1174" t="str">
            <v>TONS</v>
          </cell>
        </row>
        <row r="1175">
          <cell r="A1175" t="str">
            <v>22121</v>
          </cell>
          <cell r="B1175" t="str">
            <v>22</v>
          </cell>
          <cell r="C1175" t="str">
            <v>121</v>
          </cell>
          <cell r="D1175" t="str">
            <v>West Baton Rouge</v>
          </cell>
          <cell r="E1175" t="str">
            <v>Parish</v>
          </cell>
          <cell r="F1175" t="str">
            <v>LA</v>
          </cell>
          <cell r="G1175">
            <v>23788</v>
          </cell>
          <cell r="H1175">
            <v>0.30460736505801245</v>
          </cell>
          <cell r="I1175">
            <v>0.5</v>
          </cell>
          <cell r="J1175">
            <v>16.461272389303325</v>
          </cell>
          <cell r="K1175" t="str">
            <v>TONS</v>
          </cell>
        </row>
        <row r="1176">
          <cell r="A1176" t="str">
            <v>22123</v>
          </cell>
          <cell r="B1176" t="str">
            <v>22</v>
          </cell>
          <cell r="C1176" t="str">
            <v>123</v>
          </cell>
          <cell r="D1176" t="str">
            <v>West Carroll</v>
          </cell>
          <cell r="E1176" t="str">
            <v>Parish</v>
          </cell>
          <cell r="F1176" t="str">
            <v>LA</v>
          </cell>
          <cell r="G1176">
            <v>11604</v>
          </cell>
          <cell r="H1176">
            <v>1</v>
          </cell>
          <cell r="I1176">
            <v>0.5</v>
          </cell>
          <cell r="J1176">
            <v>26.36166226959368</v>
          </cell>
          <cell r="K1176" t="str">
            <v>TONS</v>
          </cell>
        </row>
        <row r="1177">
          <cell r="A1177" t="str">
            <v>22125</v>
          </cell>
          <cell r="B1177" t="str">
            <v>22</v>
          </cell>
          <cell r="C1177" t="str">
            <v>125</v>
          </cell>
          <cell r="D1177" t="str">
            <v>West Feliciana</v>
          </cell>
          <cell r="E1177" t="str">
            <v>Parish</v>
          </cell>
          <cell r="F1177" t="str">
            <v>LA</v>
          </cell>
          <cell r="G1177">
            <v>15625</v>
          </cell>
          <cell r="H1177">
            <v>1</v>
          </cell>
          <cell r="I1177">
            <v>1</v>
          </cell>
          <cell r="J1177">
            <v>70.992928811168767</v>
          </cell>
          <cell r="K1177" t="str">
            <v>TONS</v>
          </cell>
        </row>
        <row r="1178">
          <cell r="A1178" t="str">
            <v>22127</v>
          </cell>
          <cell r="B1178" t="str">
            <v>22</v>
          </cell>
          <cell r="C1178" t="str">
            <v>127</v>
          </cell>
          <cell r="D1178" t="str">
            <v>Winn</v>
          </cell>
          <cell r="E1178" t="str">
            <v>Parish</v>
          </cell>
          <cell r="F1178" t="str">
            <v>LA</v>
          </cell>
          <cell r="G1178">
            <v>15313</v>
          </cell>
          <cell r="H1178">
            <v>0.64892574936328606</v>
          </cell>
          <cell r="I1178">
            <v>1</v>
          </cell>
          <cell r="J1178">
            <v>45.149230950181384</v>
          </cell>
          <cell r="K1178" t="str">
            <v>TONS</v>
          </cell>
        </row>
        <row r="1179">
          <cell r="A1179" t="str">
            <v>23001</v>
          </cell>
          <cell r="B1179" t="str">
            <v>23</v>
          </cell>
          <cell r="C1179" t="str">
            <v>001</v>
          </cell>
          <cell r="D1179" t="str">
            <v>Androscoggin</v>
          </cell>
          <cell r="E1179" t="str">
            <v>County</v>
          </cell>
          <cell r="F1179" t="str">
            <v>ME</v>
          </cell>
          <cell r="G1179">
            <v>107702</v>
          </cell>
          <cell r="H1179">
            <v>0.43366882694843178</v>
          </cell>
          <cell r="I1179">
            <v>1</v>
          </cell>
          <cell r="J1179">
            <v>212.21547046292864</v>
          </cell>
          <cell r="K1179" t="str">
            <v>TONS</v>
          </cell>
        </row>
        <row r="1180">
          <cell r="A1180" t="str">
            <v>23003</v>
          </cell>
          <cell r="B1180" t="str">
            <v>23</v>
          </cell>
          <cell r="C1180" t="str">
            <v>003</v>
          </cell>
          <cell r="D1180" t="str">
            <v>Aroostook</v>
          </cell>
          <cell r="E1180" t="str">
            <v>County</v>
          </cell>
          <cell r="F1180" t="str">
            <v>ME</v>
          </cell>
          <cell r="G1180">
            <v>71870</v>
          </cell>
          <cell r="H1180">
            <v>0.80265757617921252</v>
          </cell>
          <cell r="I1180">
            <v>1</v>
          </cell>
          <cell r="J1180">
            <v>262.10362139711316</v>
          </cell>
          <cell r="K1180" t="str">
            <v>TONS</v>
          </cell>
        </row>
        <row r="1181">
          <cell r="A1181" t="str">
            <v>23005</v>
          </cell>
          <cell r="B1181" t="str">
            <v>23</v>
          </cell>
          <cell r="C1181" t="str">
            <v>005</v>
          </cell>
          <cell r="D1181" t="str">
            <v>Cumberland</v>
          </cell>
          <cell r="E1181" t="str">
            <v>County</v>
          </cell>
          <cell r="F1181" t="str">
            <v>ME</v>
          </cell>
          <cell r="G1181">
            <v>281674</v>
          </cell>
          <cell r="H1181">
            <v>0.36098468442241738</v>
          </cell>
          <cell r="I1181">
            <v>1</v>
          </cell>
          <cell r="J1181">
            <v>461.987904097257</v>
          </cell>
          <cell r="K1181" t="str">
            <v>TONS</v>
          </cell>
        </row>
        <row r="1182">
          <cell r="A1182" t="str">
            <v>23007</v>
          </cell>
          <cell r="B1182" t="str">
            <v>23</v>
          </cell>
          <cell r="C1182" t="str">
            <v>007</v>
          </cell>
          <cell r="D1182" t="str">
            <v>Franklin</v>
          </cell>
          <cell r="E1182" t="str">
            <v>County</v>
          </cell>
          <cell r="F1182" t="str">
            <v>ME</v>
          </cell>
          <cell r="G1182">
            <v>30768</v>
          </cell>
          <cell r="H1182">
            <v>0.82998569942797706</v>
          </cell>
          <cell r="I1182">
            <v>1</v>
          </cell>
          <cell r="J1182">
            <v>116.02857107525229</v>
          </cell>
          <cell r="K1182" t="str">
            <v>TONS</v>
          </cell>
        </row>
        <row r="1183">
          <cell r="A1183" t="str">
            <v>23009</v>
          </cell>
          <cell r="B1183" t="str">
            <v>23</v>
          </cell>
          <cell r="C1183" t="str">
            <v>009</v>
          </cell>
          <cell r="D1183" t="str">
            <v>Hancock</v>
          </cell>
          <cell r="E1183" t="str">
            <v>County</v>
          </cell>
          <cell r="F1183" t="str">
            <v>ME</v>
          </cell>
          <cell r="G1183">
            <v>54418</v>
          </cell>
          <cell r="H1183">
            <v>0.90113565364401482</v>
          </cell>
          <cell r="I1183">
            <v>1</v>
          </cell>
          <cell r="J1183">
            <v>222.80647955469402</v>
          </cell>
          <cell r="K1183" t="str">
            <v>TONS</v>
          </cell>
        </row>
        <row r="1184">
          <cell r="A1184" t="str">
            <v>23011</v>
          </cell>
          <cell r="B1184" t="str">
            <v>23</v>
          </cell>
          <cell r="C1184" t="str">
            <v>011</v>
          </cell>
          <cell r="D1184" t="str">
            <v>Kennebec</v>
          </cell>
          <cell r="E1184" t="str">
            <v>County</v>
          </cell>
          <cell r="F1184" t="str">
            <v>ME</v>
          </cell>
          <cell r="G1184">
            <v>122151</v>
          </cell>
          <cell r="H1184">
            <v>0.62830431187628422</v>
          </cell>
          <cell r="I1184">
            <v>1</v>
          </cell>
          <cell r="J1184">
            <v>348.70817922557319</v>
          </cell>
          <cell r="K1184" t="str">
            <v>TONS</v>
          </cell>
        </row>
        <row r="1185">
          <cell r="A1185" t="str">
            <v>23013</v>
          </cell>
          <cell r="B1185" t="str">
            <v>23</v>
          </cell>
          <cell r="C1185" t="str">
            <v>013</v>
          </cell>
          <cell r="D1185" t="str">
            <v>Knox</v>
          </cell>
          <cell r="E1185" t="str">
            <v>County</v>
          </cell>
          <cell r="F1185" t="str">
            <v>ME</v>
          </cell>
          <cell r="G1185">
            <v>39736</v>
          </cell>
          <cell r="H1185">
            <v>0.67930843567545807</v>
          </cell>
          <cell r="I1185">
            <v>0.5</v>
          </cell>
          <cell r="J1185">
            <v>61.321988076796124</v>
          </cell>
          <cell r="K1185" t="str">
            <v>TONS</v>
          </cell>
        </row>
        <row r="1186">
          <cell r="A1186" t="str">
            <v>23015</v>
          </cell>
          <cell r="B1186" t="str">
            <v>23</v>
          </cell>
          <cell r="C1186" t="str">
            <v>015</v>
          </cell>
          <cell r="D1186" t="str">
            <v>Lincoln</v>
          </cell>
          <cell r="E1186" t="str">
            <v>County</v>
          </cell>
          <cell r="F1186" t="str">
            <v>ME</v>
          </cell>
          <cell r="G1186">
            <v>34457</v>
          </cell>
          <cell r="H1186">
            <v>1</v>
          </cell>
          <cell r="I1186">
            <v>1</v>
          </cell>
          <cell r="J1186">
            <v>156.55701427497232</v>
          </cell>
          <cell r="K1186" t="str">
            <v>TONS</v>
          </cell>
        </row>
        <row r="1187">
          <cell r="A1187" t="str">
            <v>23017</v>
          </cell>
          <cell r="B1187" t="str">
            <v>23</v>
          </cell>
          <cell r="C1187" t="str">
            <v>017</v>
          </cell>
          <cell r="D1187" t="str">
            <v>Oxford</v>
          </cell>
          <cell r="E1187" t="str">
            <v>County</v>
          </cell>
          <cell r="F1187" t="str">
            <v>ME</v>
          </cell>
          <cell r="G1187">
            <v>57833</v>
          </cell>
          <cell r="H1187">
            <v>0.83111718223159792</v>
          </cell>
          <cell r="I1187">
            <v>1</v>
          </cell>
          <cell r="J1187">
            <v>218.39015143920884</v>
          </cell>
          <cell r="K1187" t="str">
            <v>TONS</v>
          </cell>
        </row>
        <row r="1188">
          <cell r="A1188" t="str">
            <v>23019</v>
          </cell>
          <cell r="B1188" t="str">
            <v>23</v>
          </cell>
          <cell r="C1188" t="str">
            <v>019</v>
          </cell>
          <cell r="D1188" t="str">
            <v>Penobscot</v>
          </cell>
          <cell r="E1188" t="str">
            <v>County</v>
          </cell>
          <cell r="F1188" t="str">
            <v>ME</v>
          </cell>
          <cell r="G1188">
            <v>153923</v>
          </cell>
          <cell r="H1188">
            <v>0.57650253698277709</v>
          </cell>
          <cell r="I1188">
            <v>1</v>
          </cell>
          <cell r="J1188">
            <v>403.1807695306677</v>
          </cell>
          <cell r="K1188" t="str">
            <v>TONS</v>
          </cell>
        </row>
        <row r="1189">
          <cell r="A1189" t="str">
            <v>23021</v>
          </cell>
          <cell r="B1189" t="str">
            <v>23</v>
          </cell>
          <cell r="C1189" t="str">
            <v>021</v>
          </cell>
          <cell r="D1189" t="str">
            <v>Piscataquis</v>
          </cell>
          <cell r="E1189" t="str">
            <v>County</v>
          </cell>
          <cell r="F1189" t="str">
            <v>ME</v>
          </cell>
          <cell r="G1189">
            <v>17535</v>
          </cell>
          <cell r="H1189">
            <v>1</v>
          </cell>
          <cell r="I1189">
            <v>1</v>
          </cell>
          <cell r="J1189">
            <v>79.671104429046039</v>
          </cell>
          <cell r="K1189" t="str">
            <v>TONS</v>
          </cell>
        </row>
        <row r="1190">
          <cell r="A1190" t="str">
            <v>23023</v>
          </cell>
          <cell r="B1190" t="str">
            <v>23</v>
          </cell>
          <cell r="C1190" t="str">
            <v>023</v>
          </cell>
          <cell r="D1190" t="str">
            <v>Sagadahoc</v>
          </cell>
          <cell r="E1190" t="str">
            <v>County</v>
          </cell>
          <cell r="F1190" t="str">
            <v>ME</v>
          </cell>
          <cell r="G1190">
            <v>35293</v>
          </cell>
          <cell r="H1190">
            <v>0.61675119712124216</v>
          </cell>
          <cell r="I1190">
            <v>1</v>
          </cell>
          <cell r="J1190">
            <v>98.899397211693483</v>
          </cell>
          <cell r="K1190" t="str">
            <v>TONS</v>
          </cell>
        </row>
        <row r="1191">
          <cell r="A1191" t="str">
            <v>23025</v>
          </cell>
          <cell r="B1191" t="str">
            <v>23</v>
          </cell>
          <cell r="C1191" t="str">
            <v>025</v>
          </cell>
          <cell r="D1191" t="str">
            <v>Somerset</v>
          </cell>
          <cell r="E1191" t="str">
            <v>County</v>
          </cell>
          <cell r="F1191" t="str">
            <v>ME</v>
          </cell>
          <cell r="G1191">
            <v>52228</v>
          </cell>
          <cell r="H1191">
            <v>0.80475989890480204</v>
          </cell>
          <cell r="I1191">
            <v>1</v>
          </cell>
          <cell r="J1191">
            <v>190.96984261518301</v>
          </cell>
          <cell r="K1191" t="str">
            <v>TONS</v>
          </cell>
        </row>
        <row r="1192">
          <cell r="A1192" t="str">
            <v>23027</v>
          </cell>
          <cell r="B1192" t="str">
            <v>23</v>
          </cell>
          <cell r="C1192" t="str">
            <v>027</v>
          </cell>
          <cell r="D1192" t="str">
            <v>Waldo</v>
          </cell>
          <cell r="E1192" t="str">
            <v>County</v>
          </cell>
          <cell r="F1192" t="str">
            <v>ME</v>
          </cell>
          <cell r="G1192">
            <v>38786</v>
          </cell>
          <cell r="H1192">
            <v>0.91342236889599338</v>
          </cell>
          <cell r="I1192">
            <v>1</v>
          </cell>
          <cell r="J1192">
            <v>160.96879884301356</v>
          </cell>
          <cell r="K1192" t="str">
            <v>TONS</v>
          </cell>
        </row>
        <row r="1193">
          <cell r="A1193" t="str">
            <v>23029</v>
          </cell>
          <cell r="B1193" t="str">
            <v>23</v>
          </cell>
          <cell r="C1193" t="str">
            <v>029</v>
          </cell>
          <cell r="D1193" t="str">
            <v>Washington</v>
          </cell>
          <cell r="E1193" t="str">
            <v>County</v>
          </cell>
          <cell r="F1193" t="str">
            <v>ME</v>
          </cell>
          <cell r="G1193">
            <v>32856</v>
          </cell>
          <cell r="H1193">
            <v>0.92378865351838324</v>
          </cell>
          <cell r="I1193">
            <v>1</v>
          </cell>
          <cell r="J1193">
            <v>137.90575201770207</v>
          </cell>
          <cell r="K1193" t="str">
            <v>TONS</v>
          </cell>
        </row>
        <row r="1194">
          <cell r="A1194" t="str">
            <v>23031</v>
          </cell>
          <cell r="B1194" t="str">
            <v>23</v>
          </cell>
          <cell r="C1194" t="str">
            <v>031</v>
          </cell>
          <cell r="D1194" t="str">
            <v>York</v>
          </cell>
          <cell r="E1194" t="str">
            <v>County</v>
          </cell>
          <cell r="F1194" t="str">
            <v>ME</v>
          </cell>
          <cell r="G1194">
            <v>197131</v>
          </cell>
          <cell r="H1194">
            <v>0.56843418843307247</v>
          </cell>
          <cell r="I1194">
            <v>1</v>
          </cell>
          <cell r="J1194">
            <v>509.13175237531709</v>
          </cell>
          <cell r="K1194" t="str">
            <v>TONS</v>
          </cell>
        </row>
        <row r="1195">
          <cell r="A1195" t="str">
            <v>24001</v>
          </cell>
          <cell r="B1195" t="str">
            <v>24</v>
          </cell>
          <cell r="C1195" t="str">
            <v>001</v>
          </cell>
          <cell r="D1195" t="str">
            <v>Allegany</v>
          </cell>
          <cell r="E1195" t="str">
            <v>County</v>
          </cell>
          <cell r="F1195" t="str">
            <v>MD</v>
          </cell>
          <cell r="G1195">
            <v>75087</v>
          </cell>
          <cell r="H1195">
            <v>0.27252387230812258</v>
          </cell>
          <cell r="I1195">
            <v>1</v>
          </cell>
          <cell r="J1195">
            <v>92.974611344828574</v>
          </cell>
          <cell r="K1195" t="str">
            <v>TONS</v>
          </cell>
        </row>
        <row r="1196">
          <cell r="A1196" t="str">
            <v>24003</v>
          </cell>
          <cell r="B1196" t="str">
            <v>24</v>
          </cell>
          <cell r="C1196" t="str">
            <v>003</v>
          </cell>
          <cell r="D1196" t="str">
            <v>Anne Arundel</v>
          </cell>
          <cell r="E1196" t="str">
            <v>County</v>
          </cell>
          <cell r="F1196" t="str">
            <v>MD</v>
          </cell>
          <cell r="G1196">
            <v>537656</v>
          </cell>
          <cell r="H1196">
            <v>5.3041349859389644E-2</v>
          </cell>
          <cell r="I1196">
            <v>0.5</v>
          </cell>
          <cell r="J1196">
            <v>0</v>
          </cell>
          <cell r="K1196" t="str">
            <v>TONS</v>
          </cell>
        </row>
        <row r="1197">
          <cell r="A1197" t="str">
            <v>24005</v>
          </cell>
          <cell r="B1197" t="str">
            <v>24</v>
          </cell>
          <cell r="C1197" t="str">
            <v>005</v>
          </cell>
          <cell r="D1197" t="str">
            <v>Baltimore</v>
          </cell>
          <cell r="E1197" t="str">
            <v>County</v>
          </cell>
          <cell r="F1197" t="str">
            <v>MD</v>
          </cell>
          <cell r="G1197">
            <v>805029</v>
          </cell>
          <cell r="H1197">
            <v>6.5338018878822998E-2</v>
          </cell>
          <cell r="I1197">
            <v>1</v>
          </cell>
          <cell r="J1197">
            <v>0</v>
          </cell>
          <cell r="K1197" t="str">
            <v>TONS</v>
          </cell>
        </row>
        <row r="1198">
          <cell r="A1198" t="str">
            <v>24009</v>
          </cell>
          <cell r="B1198" t="str">
            <v>24</v>
          </cell>
          <cell r="C1198" t="str">
            <v>009</v>
          </cell>
          <cell r="D1198" t="str">
            <v>Calvert</v>
          </cell>
          <cell r="E1198" t="str">
            <v>County</v>
          </cell>
          <cell r="F1198" t="str">
            <v>MD</v>
          </cell>
          <cell r="G1198">
            <v>88737</v>
          </cell>
          <cell r="H1198">
            <v>0.3870989553399371</v>
          </cell>
          <cell r="I1198">
            <v>0.5</v>
          </cell>
          <cell r="J1198">
            <v>78.035427349236727</v>
          </cell>
          <cell r="K1198" t="str">
            <v>TONS</v>
          </cell>
        </row>
        <row r="1199">
          <cell r="A1199" t="str">
            <v>24011</v>
          </cell>
          <cell r="B1199" t="str">
            <v>24</v>
          </cell>
          <cell r="C1199" t="str">
            <v>011</v>
          </cell>
          <cell r="D1199" t="str">
            <v>Caroline</v>
          </cell>
          <cell r="E1199" t="str">
            <v>County</v>
          </cell>
          <cell r="F1199" t="str">
            <v>MD</v>
          </cell>
          <cell r="G1199">
            <v>33066</v>
          </cell>
          <cell r="H1199">
            <v>0.759995161192766</v>
          </cell>
          <cell r="I1199">
            <v>1</v>
          </cell>
          <cell r="J1199">
            <v>114.17934726557897</v>
          </cell>
          <cell r="K1199" t="str">
            <v>TONS</v>
          </cell>
        </row>
        <row r="1200">
          <cell r="A1200" t="str">
            <v>24013</v>
          </cell>
          <cell r="B1200" t="str">
            <v>24</v>
          </cell>
          <cell r="C1200" t="str">
            <v>013</v>
          </cell>
          <cell r="D1200" t="str">
            <v>Carroll</v>
          </cell>
          <cell r="E1200" t="str">
            <v>County</v>
          </cell>
          <cell r="F1200" t="str">
            <v>MD</v>
          </cell>
          <cell r="G1200">
            <v>167134</v>
          </cell>
          <cell r="H1200">
            <v>0.39506025105603887</v>
          </cell>
          <cell r="I1200">
            <v>0.5</v>
          </cell>
          <cell r="J1200">
            <v>150.00067531340326</v>
          </cell>
          <cell r="K1200" t="str">
            <v>TONS</v>
          </cell>
        </row>
        <row r="1201">
          <cell r="A1201" t="str">
            <v>24015</v>
          </cell>
          <cell r="B1201" t="str">
            <v>24</v>
          </cell>
          <cell r="C1201" t="str">
            <v>015</v>
          </cell>
          <cell r="D1201" t="str">
            <v>Cecil</v>
          </cell>
          <cell r="E1201" t="str">
            <v>County</v>
          </cell>
          <cell r="F1201" t="str">
            <v>MD</v>
          </cell>
          <cell r="G1201">
            <v>101108</v>
          </cell>
          <cell r="H1201">
            <v>0.42102504252878109</v>
          </cell>
          <cell r="I1201">
            <v>0.5</v>
          </cell>
          <cell r="J1201">
            <v>96.707135570004596</v>
          </cell>
          <cell r="K1201" t="str">
            <v>TONS</v>
          </cell>
        </row>
        <row r="1202">
          <cell r="A1202" t="str">
            <v>24017</v>
          </cell>
          <cell r="B1202" t="str">
            <v>24</v>
          </cell>
          <cell r="C1202" t="str">
            <v>017</v>
          </cell>
          <cell r="D1202" t="str">
            <v>Charles</v>
          </cell>
          <cell r="E1202" t="str">
            <v>County</v>
          </cell>
          <cell r="F1202" t="str">
            <v>MD</v>
          </cell>
          <cell r="G1202">
            <v>146551</v>
          </cell>
          <cell r="H1202">
            <v>0.29503722253686432</v>
          </cell>
          <cell r="I1202">
            <v>0.5</v>
          </cell>
          <cell r="J1202">
            <v>98.226952189994108</v>
          </cell>
          <cell r="K1202" t="str">
            <v>TONS</v>
          </cell>
        </row>
        <row r="1203">
          <cell r="A1203" t="str">
            <v>24019</v>
          </cell>
          <cell r="B1203" t="str">
            <v>24</v>
          </cell>
          <cell r="C1203" t="str">
            <v>019</v>
          </cell>
          <cell r="D1203" t="str">
            <v>Dorchester</v>
          </cell>
          <cell r="E1203" t="str">
            <v>County</v>
          </cell>
          <cell r="F1203" t="str">
            <v>MD</v>
          </cell>
          <cell r="G1203">
            <v>32618</v>
          </cell>
          <cell r="H1203">
            <v>0.56220491753019808</v>
          </cell>
          <cell r="I1203">
            <v>0.5</v>
          </cell>
          <cell r="J1203">
            <v>41.659786513254808</v>
          </cell>
          <cell r="K1203" t="str">
            <v>TONS</v>
          </cell>
        </row>
        <row r="1204">
          <cell r="A1204" t="str">
            <v>24021</v>
          </cell>
          <cell r="B1204" t="str">
            <v>24</v>
          </cell>
          <cell r="C1204" t="str">
            <v>021</v>
          </cell>
          <cell r="D1204" t="str">
            <v>Frederick</v>
          </cell>
          <cell r="E1204" t="str">
            <v>County</v>
          </cell>
          <cell r="F1204" t="str">
            <v>MD</v>
          </cell>
          <cell r="G1204">
            <v>233385</v>
          </cell>
          <cell r="H1204">
            <v>0.25207704008398141</v>
          </cell>
          <cell r="I1204">
            <v>1</v>
          </cell>
          <cell r="J1204">
            <v>267.30143967295163</v>
          </cell>
          <cell r="K1204" t="str">
            <v>TONS</v>
          </cell>
        </row>
        <row r="1205">
          <cell r="A1205" t="str">
            <v>24023</v>
          </cell>
          <cell r="B1205" t="str">
            <v>24</v>
          </cell>
          <cell r="C1205" t="str">
            <v>023</v>
          </cell>
          <cell r="D1205" t="str">
            <v>Garrett</v>
          </cell>
          <cell r="E1205" t="str">
            <v>County</v>
          </cell>
          <cell r="F1205" t="str">
            <v>MD</v>
          </cell>
          <cell r="G1205">
            <v>30097</v>
          </cell>
          <cell r="H1205">
            <v>0.83898727447918398</v>
          </cell>
          <cell r="I1205">
            <v>1</v>
          </cell>
          <cell r="J1205">
            <v>114.72911650629264</v>
          </cell>
          <cell r="K1205" t="str">
            <v>TONS</v>
          </cell>
        </row>
        <row r="1206">
          <cell r="A1206" t="str">
            <v>24025</v>
          </cell>
          <cell r="B1206" t="str">
            <v>24</v>
          </cell>
          <cell r="C1206" t="str">
            <v>025</v>
          </cell>
          <cell r="D1206" t="str">
            <v>Harford</v>
          </cell>
          <cell r="E1206" t="str">
            <v>County</v>
          </cell>
          <cell r="F1206" t="str">
            <v>MD</v>
          </cell>
          <cell r="G1206">
            <v>244826</v>
          </cell>
          <cell r="H1206">
            <v>0.17757100961499186</v>
          </cell>
          <cell r="I1206">
            <v>0.5</v>
          </cell>
          <cell r="J1206">
            <v>0</v>
          </cell>
          <cell r="K1206" t="str">
            <v>TONS</v>
          </cell>
        </row>
        <row r="1207">
          <cell r="A1207" t="str">
            <v>24027</v>
          </cell>
          <cell r="B1207" t="str">
            <v>24</v>
          </cell>
          <cell r="C1207" t="str">
            <v>027</v>
          </cell>
          <cell r="D1207" t="str">
            <v>Howard</v>
          </cell>
          <cell r="E1207" t="str">
            <v>County</v>
          </cell>
          <cell r="F1207" t="str">
            <v>MD</v>
          </cell>
          <cell r="G1207">
            <v>287085</v>
          </cell>
          <cell r="H1207">
            <v>9.2516153752372987E-2</v>
          </cell>
          <cell r="I1207">
            <v>1</v>
          </cell>
          <cell r="J1207">
            <v>0</v>
          </cell>
          <cell r="K1207" t="str">
            <v>TONS</v>
          </cell>
        </row>
        <row r="1208">
          <cell r="A1208" t="str">
            <v>24029</v>
          </cell>
          <cell r="B1208" t="str">
            <v>24</v>
          </cell>
          <cell r="C1208" t="str">
            <v>029</v>
          </cell>
          <cell r="D1208" t="str">
            <v>Kent</v>
          </cell>
          <cell r="E1208" t="str">
            <v>County</v>
          </cell>
          <cell r="F1208" t="str">
            <v>MD</v>
          </cell>
          <cell r="G1208">
            <v>20197</v>
          </cell>
          <cell r="H1208">
            <v>0.72585037381789375</v>
          </cell>
          <cell r="I1208">
            <v>0.5</v>
          </cell>
          <cell r="J1208">
            <v>33.304202763895489</v>
          </cell>
          <cell r="K1208" t="str">
            <v>TONS</v>
          </cell>
        </row>
        <row r="1209">
          <cell r="A1209" t="str">
            <v>24031</v>
          </cell>
          <cell r="B1209" t="str">
            <v>24</v>
          </cell>
          <cell r="C1209" t="str">
            <v>031</v>
          </cell>
          <cell r="D1209" t="str">
            <v>Montgomery</v>
          </cell>
          <cell r="E1209" t="str">
            <v>County</v>
          </cell>
          <cell r="F1209" t="str">
            <v>MD</v>
          </cell>
          <cell r="G1209">
            <v>971777</v>
          </cell>
          <cell r="H1209">
            <v>2.3837773480952933E-2</v>
          </cell>
          <cell r="I1209">
            <v>1</v>
          </cell>
          <cell r="J1209">
            <v>0</v>
          </cell>
          <cell r="K1209" t="str">
            <v>TONS</v>
          </cell>
        </row>
        <row r="1210">
          <cell r="A1210" t="str">
            <v>24033</v>
          </cell>
          <cell r="B1210" t="str">
            <v>24</v>
          </cell>
          <cell r="C1210" t="str">
            <v>033</v>
          </cell>
          <cell r="D1210" t="str">
            <v>Prince George's</v>
          </cell>
          <cell r="E1210" t="str">
            <v>County</v>
          </cell>
          <cell r="F1210" t="str">
            <v>MD</v>
          </cell>
          <cell r="G1210">
            <v>863420</v>
          </cell>
          <cell r="H1210">
            <v>1.9667137661856338E-2</v>
          </cell>
          <cell r="I1210">
            <v>1</v>
          </cell>
          <cell r="J1210">
            <v>0</v>
          </cell>
          <cell r="K1210" t="str">
            <v>TONS</v>
          </cell>
        </row>
        <row r="1211">
          <cell r="A1211" t="str">
            <v>24035</v>
          </cell>
          <cell r="B1211" t="str">
            <v>24</v>
          </cell>
          <cell r="C1211" t="str">
            <v>035</v>
          </cell>
          <cell r="D1211" t="str">
            <v>Queen Anne's</v>
          </cell>
          <cell r="E1211" t="str">
            <v>County</v>
          </cell>
          <cell r="F1211" t="str">
            <v>MD</v>
          </cell>
          <cell r="G1211">
            <v>47798</v>
          </cell>
          <cell r="H1211">
            <v>0.54487635465919071</v>
          </cell>
          <cell r="I1211">
            <v>0.5</v>
          </cell>
          <cell r="J1211">
            <v>59.166074814658543</v>
          </cell>
          <cell r="K1211" t="str">
            <v>TONS</v>
          </cell>
        </row>
        <row r="1212">
          <cell r="A1212" t="str">
            <v>24037</v>
          </cell>
          <cell r="B1212" t="str">
            <v>24</v>
          </cell>
          <cell r="C1212" t="str">
            <v>037</v>
          </cell>
          <cell r="D1212" t="str">
            <v>St. Mary's</v>
          </cell>
          <cell r="E1212" t="str">
            <v>County</v>
          </cell>
          <cell r="F1212" t="str">
            <v>MD</v>
          </cell>
          <cell r="G1212">
            <v>105151</v>
          </cell>
          <cell r="H1212">
            <v>0.50417970347405161</v>
          </cell>
          <cell r="I1212">
            <v>0.5</v>
          </cell>
          <cell r="J1212">
            <v>120.4380838695716</v>
          </cell>
          <cell r="K1212" t="str">
            <v>TONS</v>
          </cell>
        </row>
        <row r="1213">
          <cell r="A1213" t="str">
            <v>24039</v>
          </cell>
          <cell r="B1213" t="str">
            <v>24</v>
          </cell>
          <cell r="C1213" t="str">
            <v>039</v>
          </cell>
          <cell r="D1213" t="str">
            <v>Somerset</v>
          </cell>
          <cell r="E1213" t="str">
            <v>County</v>
          </cell>
          <cell r="F1213" t="str">
            <v>MD</v>
          </cell>
          <cell r="G1213">
            <v>26470</v>
          </cell>
          <cell r="H1213">
            <v>0.4579146203248961</v>
          </cell>
          <cell r="I1213">
            <v>0.5</v>
          </cell>
          <cell r="J1213">
            <v>27.536169283845652</v>
          </cell>
          <cell r="K1213" t="str">
            <v>TONS</v>
          </cell>
        </row>
        <row r="1214">
          <cell r="A1214" t="str">
            <v>24041</v>
          </cell>
          <cell r="B1214" t="str">
            <v>24</v>
          </cell>
          <cell r="C1214" t="str">
            <v>041</v>
          </cell>
          <cell r="D1214" t="str">
            <v>Talbot</v>
          </cell>
          <cell r="E1214" t="str">
            <v>County</v>
          </cell>
          <cell r="F1214" t="str">
            <v>MD</v>
          </cell>
          <cell r="G1214">
            <v>37782</v>
          </cell>
          <cell r="H1214">
            <v>0.5465565613254989</v>
          </cell>
          <cell r="I1214">
            <v>0.5</v>
          </cell>
          <cell r="J1214">
            <v>46.912127358420321</v>
          </cell>
          <cell r="K1214" t="str">
            <v>TONS</v>
          </cell>
        </row>
        <row r="1215">
          <cell r="A1215" t="str">
            <v>24043</v>
          </cell>
          <cell r="B1215" t="str">
            <v>24</v>
          </cell>
          <cell r="C1215" t="str">
            <v>043</v>
          </cell>
          <cell r="D1215" t="str">
            <v>Washington</v>
          </cell>
          <cell r="E1215" t="str">
            <v>County</v>
          </cell>
          <cell r="F1215" t="str">
            <v>MD</v>
          </cell>
          <cell r="G1215">
            <v>147430</v>
          </cell>
          <cell r="H1215">
            <v>0.29489927423183881</v>
          </cell>
          <cell r="I1215">
            <v>1</v>
          </cell>
          <cell r="J1215">
            <v>197.53981221908384</v>
          </cell>
          <cell r="K1215" t="str">
            <v>TONS</v>
          </cell>
        </row>
        <row r="1216">
          <cell r="A1216" t="str">
            <v>24045</v>
          </cell>
          <cell r="B1216" t="str">
            <v>24</v>
          </cell>
          <cell r="C1216" t="str">
            <v>045</v>
          </cell>
          <cell r="D1216" t="str">
            <v>Wicomico</v>
          </cell>
          <cell r="E1216" t="str">
            <v>County</v>
          </cell>
          <cell r="F1216" t="str">
            <v>MD</v>
          </cell>
          <cell r="G1216">
            <v>98733</v>
          </cell>
          <cell r="H1216">
            <v>0.25805961532618271</v>
          </cell>
          <cell r="I1216">
            <v>1</v>
          </cell>
          <cell r="J1216">
            <v>115.76504532350522</v>
          </cell>
          <cell r="K1216" t="str">
            <v>TONS</v>
          </cell>
        </row>
        <row r="1217">
          <cell r="A1217" t="str">
            <v>24047</v>
          </cell>
          <cell r="B1217" t="str">
            <v>24</v>
          </cell>
          <cell r="C1217" t="str">
            <v>047</v>
          </cell>
          <cell r="D1217" t="str">
            <v>Worcester</v>
          </cell>
          <cell r="E1217" t="str">
            <v>County</v>
          </cell>
          <cell r="F1217" t="str">
            <v>MD</v>
          </cell>
          <cell r="G1217">
            <v>51454</v>
          </cell>
          <cell r="H1217">
            <v>0.35526878376802579</v>
          </cell>
          <cell r="I1217">
            <v>0.5</v>
          </cell>
          <cell r="J1217">
            <v>41.528023637381288</v>
          </cell>
          <cell r="K1217" t="str">
            <v>TONS</v>
          </cell>
        </row>
        <row r="1218">
          <cell r="A1218" t="str">
            <v>24510</v>
          </cell>
          <cell r="B1218" t="str">
            <v>24</v>
          </cell>
          <cell r="C1218" t="str">
            <v>510</v>
          </cell>
          <cell r="D1218" t="str">
            <v>Baltimore</v>
          </cell>
          <cell r="E1218" t="str">
            <v>City</v>
          </cell>
          <cell r="F1218" t="str">
            <v>MD</v>
          </cell>
          <cell r="G1218">
            <v>620961</v>
          </cell>
          <cell r="H1218">
            <v>0</v>
          </cell>
          <cell r="I1218">
            <v>0.5</v>
          </cell>
          <cell r="J1218">
            <v>0</v>
          </cell>
          <cell r="K1218" t="str">
            <v>TONS</v>
          </cell>
        </row>
        <row r="1219">
          <cell r="A1219" t="str">
            <v>25001</v>
          </cell>
          <cell r="B1219" t="str">
            <v>25</v>
          </cell>
          <cell r="C1219" t="str">
            <v>001</v>
          </cell>
          <cell r="D1219" t="str">
            <v>Barnstable</v>
          </cell>
          <cell r="E1219" t="str">
            <v>County</v>
          </cell>
          <cell r="F1219" t="str">
            <v>MA</v>
          </cell>
          <cell r="G1219">
            <v>215888</v>
          </cell>
          <cell r="H1219">
            <v>7.483046764989254E-2</v>
          </cell>
          <cell r="I1219">
            <v>0.5</v>
          </cell>
          <cell r="J1219">
            <v>0</v>
          </cell>
          <cell r="K1219" t="str">
            <v>TONS</v>
          </cell>
        </row>
        <row r="1220">
          <cell r="A1220" t="str">
            <v>25003</v>
          </cell>
          <cell r="B1220" t="str">
            <v>25</v>
          </cell>
          <cell r="C1220" t="str">
            <v>003</v>
          </cell>
          <cell r="D1220" t="str">
            <v>Berkshire</v>
          </cell>
          <cell r="E1220" t="str">
            <v>County</v>
          </cell>
          <cell r="F1220" t="str">
            <v>MA</v>
          </cell>
          <cell r="G1220">
            <v>131219</v>
          </cell>
          <cell r="H1220">
            <v>0.31593747856636617</v>
          </cell>
          <cell r="I1220">
            <v>1</v>
          </cell>
          <cell r="J1220">
            <v>188.36184638237592</v>
          </cell>
          <cell r="K1220" t="str">
            <v>TONS</v>
          </cell>
        </row>
        <row r="1221">
          <cell r="A1221" t="str">
            <v>25005</v>
          </cell>
          <cell r="B1221" t="str">
            <v>25</v>
          </cell>
          <cell r="C1221" t="str">
            <v>005</v>
          </cell>
          <cell r="D1221" t="str">
            <v>Bristol</v>
          </cell>
          <cell r="E1221" t="str">
            <v>County</v>
          </cell>
          <cell r="F1221" t="str">
            <v>MA</v>
          </cell>
          <cell r="G1221">
            <v>548285</v>
          </cell>
          <cell r="H1221">
            <v>9.8343015037799686E-2</v>
          </cell>
          <cell r="I1221">
            <v>1</v>
          </cell>
          <cell r="J1221">
            <v>0</v>
          </cell>
          <cell r="K1221" t="str">
            <v>TONS</v>
          </cell>
        </row>
        <row r="1222">
          <cell r="A1222" t="str">
            <v>25007</v>
          </cell>
          <cell r="B1222" t="str">
            <v>25</v>
          </cell>
          <cell r="C1222" t="str">
            <v>007</v>
          </cell>
          <cell r="D1222" t="str">
            <v>Dukes</v>
          </cell>
          <cell r="E1222" t="str">
            <v>County</v>
          </cell>
          <cell r="F1222" t="str">
            <v>MA</v>
          </cell>
          <cell r="G1222">
            <v>16535</v>
          </cell>
          <cell r="H1222">
            <v>0.39026307831871787</v>
          </cell>
          <cell r="I1222">
            <v>0.5</v>
          </cell>
          <cell r="J1222">
            <v>14.659755827791106</v>
          </cell>
          <cell r="K1222" t="str">
            <v>TONS</v>
          </cell>
        </row>
        <row r="1223">
          <cell r="A1223" t="str">
            <v>25009</v>
          </cell>
          <cell r="B1223" t="str">
            <v>25</v>
          </cell>
          <cell r="C1223" t="str">
            <v>009</v>
          </cell>
          <cell r="D1223" t="str">
            <v>Essex</v>
          </cell>
          <cell r="E1223" t="str">
            <v>County</v>
          </cell>
          <cell r="F1223" t="str">
            <v>MA</v>
          </cell>
          <cell r="G1223">
            <v>743159</v>
          </cell>
          <cell r="H1223">
            <v>4.2440446795369499E-2</v>
          </cell>
          <cell r="I1223">
            <v>0.5</v>
          </cell>
          <cell r="J1223">
            <v>0</v>
          </cell>
          <cell r="K1223" t="str">
            <v>TONS</v>
          </cell>
        </row>
        <row r="1224">
          <cell r="A1224" t="str">
            <v>25011</v>
          </cell>
          <cell r="B1224" t="str">
            <v>25</v>
          </cell>
          <cell r="C1224" t="str">
            <v>011</v>
          </cell>
          <cell r="D1224" t="str">
            <v>Franklin</v>
          </cell>
          <cell r="E1224" t="str">
            <v>County</v>
          </cell>
          <cell r="F1224" t="str">
            <v>MA</v>
          </cell>
          <cell r="G1224">
            <v>71372</v>
          </cell>
          <cell r="H1224">
            <v>0.54431709914252091</v>
          </cell>
          <cell r="I1224">
            <v>1</v>
          </cell>
          <cell r="J1224">
            <v>176.51227464864613</v>
          </cell>
          <cell r="K1224" t="str">
            <v>TONS</v>
          </cell>
        </row>
        <row r="1225">
          <cell r="A1225" t="str">
            <v>25013</v>
          </cell>
          <cell r="B1225" t="str">
            <v>25</v>
          </cell>
          <cell r="C1225" t="str">
            <v>013</v>
          </cell>
          <cell r="D1225" t="str">
            <v>Hampden</v>
          </cell>
          <cell r="E1225" t="str">
            <v>County</v>
          </cell>
          <cell r="F1225" t="str">
            <v>MA</v>
          </cell>
          <cell r="G1225">
            <v>463490</v>
          </cell>
          <cell r="H1225">
            <v>8.5708429523830065E-2</v>
          </cell>
          <cell r="I1225">
            <v>1</v>
          </cell>
          <cell r="J1225">
            <v>0</v>
          </cell>
          <cell r="K1225" t="str">
            <v>TONS</v>
          </cell>
        </row>
        <row r="1226">
          <cell r="A1226" t="str">
            <v>25015</v>
          </cell>
          <cell r="B1226" t="str">
            <v>25</v>
          </cell>
          <cell r="C1226" t="str">
            <v>015</v>
          </cell>
          <cell r="D1226" t="str">
            <v>Hampshire</v>
          </cell>
          <cell r="E1226" t="str">
            <v>County</v>
          </cell>
          <cell r="F1226" t="str">
            <v>MA</v>
          </cell>
          <cell r="G1226">
            <v>158080</v>
          </cell>
          <cell r="H1226">
            <v>0.27443699392712551</v>
          </cell>
          <cell r="I1226">
            <v>1</v>
          </cell>
          <cell r="J1226">
            <v>197.11271875935586</v>
          </cell>
          <cell r="K1226" t="str">
            <v>TONS</v>
          </cell>
        </row>
        <row r="1227">
          <cell r="A1227" t="str">
            <v>25017</v>
          </cell>
          <cell r="B1227" t="str">
            <v>25</v>
          </cell>
          <cell r="C1227" t="str">
            <v>017</v>
          </cell>
          <cell r="D1227" t="str">
            <v>Middlesex</v>
          </cell>
          <cell r="E1227" t="str">
            <v>County</v>
          </cell>
          <cell r="F1227" t="str">
            <v>MA</v>
          </cell>
          <cell r="G1227">
            <v>1503085</v>
          </cell>
          <cell r="H1227">
            <v>3.0277063506055878E-2</v>
          </cell>
          <cell r="I1227">
            <v>1</v>
          </cell>
          <cell r="J1227">
            <v>0</v>
          </cell>
          <cell r="K1227" t="str">
            <v>TONS</v>
          </cell>
        </row>
        <row r="1228">
          <cell r="A1228" t="str">
            <v>25019</v>
          </cell>
          <cell r="B1228" t="str">
            <v>25</v>
          </cell>
          <cell r="C1228" t="str">
            <v>019</v>
          </cell>
          <cell r="D1228" t="str">
            <v>Nantucket</v>
          </cell>
          <cell r="E1228" t="str">
            <v>County</v>
          </cell>
          <cell r="F1228" t="str">
            <v>MA</v>
          </cell>
          <cell r="G1228">
            <v>10172</v>
          </cell>
          <cell r="H1228">
            <v>0.18895005898545025</v>
          </cell>
          <cell r="I1228">
            <v>0</v>
          </cell>
          <cell r="J1228">
            <v>0</v>
          </cell>
          <cell r="K1228" t="str">
            <v>TONS</v>
          </cell>
        </row>
        <row r="1229">
          <cell r="A1229" t="str">
            <v>25021</v>
          </cell>
          <cell r="B1229" t="str">
            <v>25</v>
          </cell>
          <cell r="C1229" t="str">
            <v>021</v>
          </cell>
          <cell r="D1229" t="str">
            <v>Norfolk</v>
          </cell>
          <cell r="E1229" t="str">
            <v>County</v>
          </cell>
          <cell r="F1229" t="str">
            <v>MA</v>
          </cell>
          <cell r="G1229">
            <v>670850</v>
          </cell>
          <cell r="H1229">
            <v>1.240366698964001E-2</v>
          </cell>
          <cell r="I1229">
            <v>1</v>
          </cell>
          <cell r="J1229">
            <v>0</v>
          </cell>
          <cell r="K1229" t="str">
            <v>TONS</v>
          </cell>
        </row>
        <row r="1230">
          <cell r="A1230" t="str">
            <v>25023</v>
          </cell>
          <cell r="B1230" t="str">
            <v>25</v>
          </cell>
          <cell r="C1230" t="str">
            <v>023</v>
          </cell>
          <cell r="D1230" t="str">
            <v>Plymouth</v>
          </cell>
          <cell r="E1230" t="str">
            <v>County</v>
          </cell>
          <cell r="F1230" t="str">
            <v>MA</v>
          </cell>
          <cell r="G1230">
            <v>494919</v>
          </cell>
          <cell r="H1230">
            <v>0.103077473283507</v>
          </cell>
          <cell r="I1230">
            <v>0.5</v>
          </cell>
          <cell r="J1230">
            <v>0</v>
          </cell>
          <cell r="K1230" t="str">
            <v>TONS</v>
          </cell>
        </row>
        <row r="1231">
          <cell r="A1231" t="str">
            <v>25025</v>
          </cell>
          <cell r="B1231" t="str">
            <v>25</v>
          </cell>
          <cell r="C1231" t="str">
            <v>025</v>
          </cell>
          <cell r="D1231" t="str">
            <v>Suffolk</v>
          </cell>
          <cell r="E1231" t="str">
            <v>County</v>
          </cell>
          <cell r="F1231" t="str">
            <v>MA</v>
          </cell>
          <cell r="G1231">
            <v>722023</v>
          </cell>
          <cell r="H1231">
            <v>7.4097362549392469E-4</v>
          </cell>
          <cell r="I1231">
            <v>0.5</v>
          </cell>
          <cell r="J1231">
            <v>0</v>
          </cell>
          <cell r="K1231" t="str">
            <v>TONS</v>
          </cell>
        </row>
        <row r="1232">
          <cell r="A1232" t="str">
            <v>25027</v>
          </cell>
          <cell r="B1232" t="str">
            <v>25</v>
          </cell>
          <cell r="C1232" t="str">
            <v>027</v>
          </cell>
          <cell r="D1232" t="str">
            <v>Worcester</v>
          </cell>
          <cell r="E1232" t="str">
            <v>County</v>
          </cell>
          <cell r="F1232" t="str">
            <v>MA</v>
          </cell>
          <cell r="G1232">
            <v>798552</v>
          </cell>
          <cell r="H1232">
            <v>0.18390286418417334</v>
          </cell>
          <cell r="I1232">
            <v>1</v>
          </cell>
          <cell r="J1232">
            <v>0</v>
          </cell>
          <cell r="K1232" t="str">
            <v>TONS</v>
          </cell>
        </row>
        <row r="1233">
          <cell r="A1233" t="str">
            <v>26001</v>
          </cell>
          <cell r="B1233" t="str">
            <v>26</v>
          </cell>
          <cell r="C1233" t="str">
            <v>001</v>
          </cell>
          <cell r="D1233" t="str">
            <v>Alcona</v>
          </cell>
          <cell r="E1233" t="str">
            <v>County</v>
          </cell>
          <cell r="F1233" t="str">
            <v>MI</v>
          </cell>
          <cell r="G1233">
            <v>10942</v>
          </cell>
          <cell r="H1233">
            <v>0.9892158654724913</v>
          </cell>
          <cell r="I1233">
            <v>1</v>
          </cell>
          <cell r="J1233">
            <v>49.179357532933814</v>
          </cell>
          <cell r="K1233" t="str">
            <v>TONS</v>
          </cell>
        </row>
        <row r="1234">
          <cell r="A1234" t="str">
            <v>26003</v>
          </cell>
          <cell r="B1234" t="str">
            <v>26</v>
          </cell>
          <cell r="C1234" t="str">
            <v>003</v>
          </cell>
          <cell r="D1234" t="str">
            <v>Alger</v>
          </cell>
          <cell r="E1234" t="str">
            <v>County</v>
          </cell>
          <cell r="F1234" t="str">
            <v>MI</v>
          </cell>
          <cell r="G1234">
            <v>9601</v>
          </cell>
          <cell r="H1234">
            <v>0.69044891157171129</v>
          </cell>
          <cell r="I1234">
            <v>1</v>
          </cell>
          <cell r="J1234">
            <v>30.119176005711214</v>
          </cell>
          <cell r="K1234" t="str">
            <v>TONS</v>
          </cell>
        </row>
        <row r="1235">
          <cell r="A1235" t="str">
            <v>26005</v>
          </cell>
          <cell r="B1235" t="str">
            <v>26</v>
          </cell>
          <cell r="C1235" t="str">
            <v>005</v>
          </cell>
          <cell r="D1235" t="str">
            <v>Allegan</v>
          </cell>
          <cell r="E1235" t="str">
            <v>County</v>
          </cell>
          <cell r="F1235" t="str">
            <v>MI</v>
          </cell>
          <cell r="G1235">
            <v>111408</v>
          </cell>
          <cell r="H1235">
            <v>0.64467542725836569</v>
          </cell>
          <cell r="I1235">
            <v>0.5</v>
          </cell>
          <cell r="J1235">
            <v>163.16333225842448</v>
          </cell>
          <cell r="K1235" t="str">
            <v>TONS</v>
          </cell>
        </row>
        <row r="1236">
          <cell r="A1236" t="str">
            <v>26007</v>
          </cell>
          <cell r="B1236" t="str">
            <v>26</v>
          </cell>
          <cell r="C1236" t="str">
            <v>007</v>
          </cell>
          <cell r="D1236" t="str">
            <v>Alpena</v>
          </cell>
          <cell r="E1236" t="str">
            <v>County</v>
          </cell>
          <cell r="F1236" t="str">
            <v>MI</v>
          </cell>
          <cell r="G1236">
            <v>29598</v>
          </cell>
          <cell r="H1236">
            <v>0.51827826204473271</v>
          </cell>
          <cell r="I1236">
            <v>1</v>
          </cell>
          <cell r="J1236">
            <v>69.698017789653036</v>
          </cell>
          <cell r="K1236" t="str">
            <v>TONS</v>
          </cell>
        </row>
        <row r="1237">
          <cell r="A1237" t="str">
            <v>26009</v>
          </cell>
          <cell r="B1237" t="str">
            <v>26</v>
          </cell>
          <cell r="C1237" t="str">
            <v>009</v>
          </cell>
          <cell r="D1237" t="str">
            <v>Antrim</v>
          </cell>
          <cell r="E1237" t="str">
            <v>County</v>
          </cell>
          <cell r="F1237" t="str">
            <v>MI</v>
          </cell>
          <cell r="G1237">
            <v>23580</v>
          </cell>
          <cell r="H1237">
            <v>1</v>
          </cell>
          <cell r="I1237">
            <v>1</v>
          </cell>
          <cell r="J1237">
            <v>107.13684872751102</v>
          </cell>
          <cell r="K1237" t="str">
            <v>TONS</v>
          </cell>
        </row>
        <row r="1238">
          <cell r="A1238" t="str">
            <v>26011</v>
          </cell>
          <cell r="B1238" t="str">
            <v>26</v>
          </cell>
          <cell r="C1238" t="str">
            <v>011</v>
          </cell>
          <cell r="D1238" t="str">
            <v>Arenac</v>
          </cell>
          <cell r="E1238" t="str">
            <v>County</v>
          </cell>
          <cell r="F1238" t="str">
            <v>MI</v>
          </cell>
          <cell r="G1238">
            <v>15899</v>
          </cell>
          <cell r="H1238">
            <v>1</v>
          </cell>
          <cell r="I1238">
            <v>1</v>
          </cell>
          <cell r="J1238">
            <v>72.237860810801436</v>
          </cell>
          <cell r="K1238" t="str">
            <v>TONS</v>
          </cell>
        </row>
        <row r="1239">
          <cell r="A1239" t="str">
            <v>26013</v>
          </cell>
          <cell r="B1239" t="str">
            <v>26</v>
          </cell>
          <cell r="C1239" t="str">
            <v>013</v>
          </cell>
          <cell r="D1239" t="str">
            <v>Baraga</v>
          </cell>
          <cell r="E1239" t="str">
            <v>County</v>
          </cell>
          <cell r="F1239" t="str">
            <v>MI</v>
          </cell>
          <cell r="G1239">
            <v>8860</v>
          </cell>
          <cell r="H1239">
            <v>1</v>
          </cell>
          <cell r="I1239">
            <v>1</v>
          </cell>
          <cell r="J1239">
            <v>40.255830353085145</v>
          </cell>
          <cell r="K1239" t="str">
            <v>TONS</v>
          </cell>
        </row>
        <row r="1240">
          <cell r="A1240" t="str">
            <v>26015</v>
          </cell>
          <cell r="B1240" t="str">
            <v>26</v>
          </cell>
          <cell r="C1240" t="str">
            <v>015</v>
          </cell>
          <cell r="D1240" t="str">
            <v>Barry</v>
          </cell>
          <cell r="E1240" t="str">
            <v>County</v>
          </cell>
          <cell r="F1240" t="str">
            <v>MI</v>
          </cell>
          <cell r="G1240">
            <v>59173</v>
          </cell>
          <cell r="H1240">
            <v>0.77128082064455072</v>
          </cell>
          <cell r="I1240">
            <v>0.5</v>
          </cell>
          <cell r="J1240">
            <v>103.6814808964138</v>
          </cell>
          <cell r="K1240" t="str">
            <v>TONS</v>
          </cell>
        </row>
        <row r="1241">
          <cell r="A1241" t="str">
            <v>26017</v>
          </cell>
          <cell r="B1241" t="str">
            <v>26</v>
          </cell>
          <cell r="C1241" t="str">
            <v>017</v>
          </cell>
          <cell r="D1241" t="str">
            <v>Bay</v>
          </cell>
          <cell r="E1241" t="str">
            <v>County</v>
          </cell>
          <cell r="F1241" t="str">
            <v>MI</v>
          </cell>
          <cell r="G1241">
            <v>107771</v>
          </cell>
          <cell r="H1241">
            <v>0.30311493815590462</v>
          </cell>
          <cell r="I1241">
            <v>0.5</v>
          </cell>
          <cell r="J1241">
            <v>74.212032175182415</v>
          </cell>
          <cell r="K1241" t="str">
            <v>TONS</v>
          </cell>
        </row>
        <row r="1242">
          <cell r="A1242" t="str">
            <v>26019</v>
          </cell>
          <cell r="B1242" t="str">
            <v>26</v>
          </cell>
          <cell r="C1242" t="str">
            <v>019</v>
          </cell>
          <cell r="D1242" t="str">
            <v>Benzie</v>
          </cell>
          <cell r="E1242" t="str">
            <v>County</v>
          </cell>
          <cell r="F1242" t="str">
            <v>MI</v>
          </cell>
          <cell r="G1242">
            <v>17525</v>
          </cell>
          <cell r="H1242">
            <v>1</v>
          </cell>
          <cell r="I1242">
            <v>1</v>
          </cell>
          <cell r="J1242">
            <v>79.625668954606908</v>
          </cell>
          <cell r="K1242" t="str">
            <v>TONS</v>
          </cell>
        </row>
        <row r="1243">
          <cell r="A1243" t="str">
            <v>26021</v>
          </cell>
          <cell r="B1243" t="str">
            <v>26</v>
          </cell>
          <cell r="C1243" t="str">
            <v>021</v>
          </cell>
          <cell r="D1243" t="str">
            <v>Berrien</v>
          </cell>
          <cell r="E1243" t="str">
            <v>County</v>
          </cell>
          <cell r="F1243" t="str">
            <v>MI</v>
          </cell>
          <cell r="G1243">
            <v>156813</v>
          </cell>
          <cell r="H1243">
            <v>0.32856969766537214</v>
          </cell>
          <cell r="I1243">
            <v>0.5</v>
          </cell>
          <cell r="J1243">
            <v>117.05086925013312</v>
          </cell>
          <cell r="K1243" t="str">
            <v>TONS</v>
          </cell>
        </row>
        <row r="1244">
          <cell r="A1244" t="str">
            <v>26023</v>
          </cell>
          <cell r="B1244" t="str">
            <v>26</v>
          </cell>
          <cell r="C1244" t="str">
            <v>023</v>
          </cell>
          <cell r="D1244" t="str">
            <v>Branch</v>
          </cell>
          <cell r="E1244" t="str">
            <v>County</v>
          </cell>
          <cell r="F1244" t="str">
            <v>MI</v>
          </cell>
          <cell r="G1244">
            <v>45248</v>
          </cell>
          <cell r="H1244">
            <v>0.62703323903818953</v>
          </cell>
          <cell r="I1244">
            <v>0.5</v>
          </cell>
          <cell r="J1244">
            <v>64.454764039375362</v>
          </cell>
          <cell r="K1244" t="str">
            <v>TONS</v>
          </cell>
        </row>
        <row r="1245">
          <cell r="A1245" t="str">
            <v>26025</v>
          </cell>
          <cell r="B1245" t="str">
            <v>26</v>
          </cell>
          <cell r="C1245" t="str">
            <v>025</v>
          </cell>
          <cell r="D1245" t="str">
            <v>Calhoun</v>
          </cell>
          <cell r="E1245" t="str">
            <v>County</v>
          </cell>
          <cell r="F1245" t="str">
            <v>MI</v>
          </cell>
          <cell r="G1245">
            <v>136146</v>
          </cell>
          <cell r="H1245">
            <v>0.30977039354810276</v>
          </cell>
          <cell r="I1245">
            <v>0.5</v>
          </cell>
          <cell r="J1245">
            <v>95.809784949831425</v>
          </cell>
          <cell r="K1245" t="str">
            <v>TONS</v>
          </cell>
        </row>
        <row r="1246">
          <cell r="A1246" t="str">
            <v>26027</v>
          </cell>
          <cell r="B1246" t="str">
            <v>26</v>
          </cell>
          <cell r="C1246" t="str">
            <v>027</v>
          </cell>
          <cell r="D1246" t="str">
            <v>Cass</v>
          </cell>
          <cell r="E1246" t="str">
            <v>County</v>
          </cell>
          <cell r="F1246" t="str">
            <v>MI</v>
          </cell>
          <cell r="G1246">
            <v>52293</v>
          </cell>
          <cell r="H1246">
            <v>0.71181611305528469</v>
          </cell>
          <cell r="I1246">
            <v>0.5</v>
          </cell>
          <cell r="J1246">
            <v>84.562233252420327</v>
          </cell>
          <cell r="K1246" t="str">
            <v>TONS</v>
          </cell>
        </row>
        <row r="1247">
          <cell r="A1247" t="str">
            <v>26029</v>
          </cell>
          <cell r="B1247" t="str">
            <v>26</v>
          </cell>
          <cell r="C1247" t="str">
            <v>029</v>
          </cell>
          <cell r="D1247" t="str">
            <v>Charlevoix</v>
          </cell>
          <cell r="E1247" t="str">
            <v>County</v>
          </cell>
          <cell r="F1247" t="str">
            <v>MI</v>
          </cell>
          <cell r="G1247">
            <v>25949</v>
          </cell>
          <cell r="H1247">
            <v>0.70403483756599483</v>
          </cell>
          <cell r="I1247">
            <v>1</v>
          </cell>
          <cell r="J1247">
            <v>83.006068252879516</v>
          </cell>
          <cell r="K1247" t="str">
            <v>TONS</v>
          </cell>
        </row>
        <row r="1248">
          <cell r="A1248" t="str">
            <v>26031</v>
          </cell>
          <cell r="B1248" t="str">
            <v>26</v>
          </cell>
          <cell r="C1248" t="str">
            <v>031</v>
          </cell>
          <cell r="D1248" t="str">
            <v>Cheboygan</v>
          </cell>
          <cell r="E1248" t="str">
            <v>County</v>
          </cell>
          <cell r="F1248" t="str">
            <v>MI</v>
          </cell>
          <cell r="G1248">
            <v>26152</v>
          </cell>
          <cell r="H1248">
            <v>0.8272789843988988</v>
          </cell>
          <cell r="I1248">
            <v>1</v>
          </cell>
          <cell r="J1248">
            <v>98.299648949096735</v>
          </cell>
          <cell r="K1248" t="str">
            <v>TONS</v>
          </cell>
        </row>
        <row r="1249">
          <cell r="A1249" t="str">
            <v>26033</v>
          </cell>
          <cell r="B1249" t="str">
            <v>26</v>
          </cell>
          <cell r="C1249" t="str">
            <v>033</v>
          </cell>
          <cell r="D1249" t="str">
            <v>Chippewa</v>
          </cell>
          <cell r="E1249" t="str">
            <v>County</v>
          </cell>
          <cell r="F1249" t="str">
            <v>MI</v>
          </cell>
          <cell r="G1249">
            <v>38520</v>
          </cell>
          <cell r="H1249">
            <v>0.48938213914849427</v>
          </cell>
          <cell r="I1249">
            <v>1</v>
          </cell>
          <cell r="J1249">
            <v>85.650412865237925</v>
          </cell>
          <cell r="K1249" t="str">
            <v>TONS</v>
          </cell>
        </row>
        <row r="1250">
          <cell r="A1250" t="str">
            <v>26035</v>
          </cell>
          <cell r="B1250" t="str">
            <v>26</v>
          </cell>
          <cell r="C1250" t="str">
            <v>035</v>
          </cell>
          <cell r="D1250" t="str">
            <v>Clare</v>
          </cell>
          <cell r="E1250" t="str">
            <v>County</v>
          </cell>
          <cell r="F1250" t="str">
            <v>MI</v>
          </cell>
          <cell r="G1250">
            <v>30926</v>
          </cell>
          <cell r="H1250">
            <v>0.70642824807605253</v>
          </cell>
          <cell r="I1250">
            <v>1</v>
          </cell>
          <cell r="J1250">
            <v>99.262881007206673</v>
          </cell>
          <cell r="K1250" t="str">
            <v>TONS</v>
          </cell>
        </row>
        <row r="1251">
          <cell r="A1251" t="str">
            <v>26037</v>
          </cell>
          <cell r="B1251" t="str">
            <v>26</v>
          </cell>
          <cell r="C1251" t="str">
            <v>037</v>
          </cell>
          <cell r="D1251" t="str">
            <v>Clinton</v>
          </cell>
          <cell r="E1251" t="str">
            <v>County</v>
          </cell>
          <cell r="F1251" t="str">
            <v>MI</v>
          </cell>
          <cell r="G1251">
            <v>75382</v>
          </cell>
          <cell r="H1251">
            <v>0.52926428059749009</v>
          </cell>
          <cell r="I1251">
            <v>0.5</v>
          </cell>
          <cell r="J1251">
            <v>90.636956184934419</v>
          </cell>
          <cell r="K1251" t="str">
            <v>TONS</v>
          </cell>
        </row>
        <row r="1252">
          <cell r="A1252" t="str">
            <v>26039</v>
          </cell>
          <cell r="B1252" t="str">
            <v>26</v>
          </cell>
          <cell r="C1252" t="str">
            <v>039</v>
          </cell>
          <cell r="D1252" t="str">
            <v>Crawford</v>
          </cell>
          <cell r="E1252" t="str">
            <v>County</v>
          </cell>
          <cell r="F1252" t="str">
            <v>MI</v>
          </cell>
          <cell r="G1252">
            <v>14074</v>
          </cell>
          <cell r="H1252">
            <v>0.72587750461844536</v>
          </cell>
          <cell r="I1252">
            <v>1</v>
          </cell>
          <cell r="J1252">
            <v>46.416880687033611</v>
          </cell>
          <cell r="K1252" t="str">
            <v>TONS</v>
          </cell>
        </row>
        <row r="1253">
          <cell r="A1253" t="str">
            <v>26041</v>
          </cell>
          <cell r="B1253" t="str">
            <v>26</v>
          </cell>
          <cell r="C1253" t="str">
            <v>041</v>
          </cell>
          <cell r="D1253" t="str">
            <v>Delta</v>
          </cell>
          <cell r="E1253" t="str">
            <v>County</v>
          </cell>
          <cell r="F1253" t="str">
            <v>MI</v>
          </cell>
          <cell r="G1253">
            <v>37069</v>
          </cell>
          <cell r="H1253">
            <v>0.43753540694380749</v>
          </cell>
          <cell r="I1253">
            <v>1</v>
          </cell>
          <cell r="J1253">
            <v>73.691795992854168</v>
          </cell>
          <cell r="K1253" t="str">
            <v>TONS</v>
          </cell>
        </row>
        <row r="1254">
          <cell r="A1254" t="str">
            <v>26043</v>
          </cell>
          <cell r="B1254" t="str">
            <v>26</v>
          </cell>
          <cell r="C1254" t="str">
            <v>043</v>
          </cell>
          <cell r="D1254" t="str">
            <v>Dickinson</v>
          </cell>
          <cell r="E1254" t="str">
            <v>County</v>
          </cell>
          <cell r="F1254" t="str">
            <v>MI</v>
          </cell>
          <cell r="G1254">
            <v>26168</v>
          </cell>
          <cell r="H1254">
            <v>0.32765209416080709</v>
          </cell>
          <cell r="I1254">
            <v>1</v>
          </cell>
          <cell r="J1254">
            <v>38.956375784125505</v>
          </cell>
          <cell r="K1254" t="str">
            <v>TONS</v>
          </cell>
        </row>
        <row r="1255">
          <cell r="A1255" t="str">
            <v>26045</v>
          </cell>
          <cell r="B1255" t="str">
            <v>26</v>
          </cell>
          <cell r="C1255" t="str">
            <v>045</v>
          </cell>
          <cell r="D1255" t="str">
            <v>Eaton</v>
          </cell>
          <cell r="E1255" t="str">
            <v>County</v>
          </cell>
          <cell r="F1255" t="str">
            <v>MI</v>
          </cell>
          <cell r="G1255">
            <v>107759</v>
          </cell>
          <cell r="H1255">
            <v>0.37971770339368405</v>
          </cell>
          <cell r="I1255">
            <v>0.5</v>
          </cell>
          <cell r="J1255">
            <v>92.956437155052924</v>
          </cell>
          <cell r="K1255" t="str">
            <v>TONS</v>
          </cell>
        </row>
        <row r="1256">
          <cell r="A1256" t="str">
            <v>26047</v>
          </cell>
          <cell r="B1256" t="str">
            <v>26</v>
          </cell>
          <cell r="C1256" t="str">
            <v>047</v>
          </cell>
          <cell r="D1256" t="str">
            <v>Emmet</v>
          </cell>
          <cell r="E1256" t="str">
            <v>County</v>
          </cell>
          <cell r="F1256" t="str">
            <v>MI</v>
          </cell>
          <cell r="G1256">
            <v>32694</v>
          </cell>
          <cell r="H1256">
            <v>0.74888358720254478</v>
          </cell>
          <cell r="I1256">
            <v>1</v>
          </cell>
          <cell r="J1256">
            <v>111.24421561681</v>
          </cell>
          <cell r="K1256" t="str">
            <v>TONS</v>
          </cell>
        </row>
        <row r="1257">
          <cell r="A1257" t="str">
            <v>26049</v>
          </cell>
          <cell r="B1257" t="str">
            <v>26</v>
          </cell>
          <cell r="C1257" t="str">
            <v>049</v>
          </cell>
          <cell r="D1257" t="str">
            <v>Genesee</v>
          </cell>
          <cell r="E1257" t="str">
            <v>County</v>
          </cell>
          <cell r="F1257" t="str">
            <v>MI</v>
          </cell>
          <cell r="G1257">
            <v>425790</v>
          </cell>
          <cell r="H1257">
            <v>0.16755207966368399</v>
          </cell>
          <cell r="I1257">
            <v>0.5</v>
          </cell>
          <cell r="J1257">
            <v>0</v>
          </cell>
          <cell r="K1257" t="str">
            <v>TONS</v>
          </cell>
        </row>
        <row r="1258">
          <cell r="A1258" t="str">
            <v>26051</v>
          </cell>
          <cell r="B1258" t="str">
            <v>26</v>
          </cell>
          <cell r="C1258" t="str">
            <v>051</v>
          </cell>
          <cell r="D1258" t="str">
            <v>Gladwin</v>
          </cell>
          <cell r="E1258" t="str">
            <v>County</v>
          </cell>
          <cell r="F1258" t="str">
            <v>MI</v>
          </cell>
          <cell r="G1258">
            <v>25692</v>
          </cell>
          <cell r="H1258">
            <v>0.88580102755721624</v>
          </cell>
          <cell r="I1258">
            <v>1</v>
          </cell>
          <cell r="J1258">
            <v>103.40205272861307</v>
          </cell>
          <cell r="K1258" t="str">
            <v>TONS</v>
          </cell>
        </row>
        <row r="1259">
          <cell r="A1259" t="str">
            <v>26053</v>
          </cell>
          <cell r="B1259" t="str">
            <v>26</v>
          </cell>
          <cell r="C1259" t="str">
            <v>053</v>
          </cell>
          <cell r="D1259" t="str">
            <v>Gogebic</v>
          </cell>
          <cell r="E1259" t="str">
            <v>County</v>
          </cell>
          <cell r="F1259" t="str">
            <v>MI</v>
          </cell>
          <cell r="G1259">
            <v>16427</v>
          </cell>
          <cell r="H1259">
            <v>0.68168259572654777</v>
          </cell>
          <cell r="I1259">
            <v>1</v>
          </cell>
          <cell r="J1259">
            <v>50.878644276957949</v>
          </cell>
          <cell r="K1259" t="str">
            <v>TONS</v>
          </cell>
        </row>
        <row r="1260">
          <cell r="A1260" t="str">
            <v>26055</v>
          </cell>
          <cell r="B1260" t="str">
            <v>26</v>
          </cell>
          <cell r="C1260" t="str">
            <v>055</v>
          </cell>
          <cell r="D1260" t="str">
            <v>Grand Traverse</v>
          </cell>
          <cell r="E1260" t="str">
            <v>County</v>
          </cell>
          <cell r="F1260" t="str">
            <v>MI</v>
          </cell>
          <cell r="G1260">
            <v>86986</v>
          </cell>
          <cell r="H1260">
            <v>0.48023819925045408</v>
          </cell>
          <cell r="I1260">
            <v>1</v>
          </cell>
          <cell r="J1260">
            <v>189.80215092209693</v>
          </cell>
          <cell r="K1260" t="str">
            <v>TONS</v>
          </cell>
        </row>
        <row r="1261">
          <cell r="A1261" t="str">
            <v>26057</v>
          </cell>
          <cell r="B1261" t="str">
            <v>26</v>
          </cell>
          <cell r="C1261" t="str">
            <v>057</v>
          </cell>
          <cell r="D1261" t="str">
            <v>Gratiot</v>
          </cell>
          <cell r="E1261" t="str">
            <v>County</v>
          </cell>
          <cell r="F1261" t="str">
            <v>MI</v>
          </cell>
          <cell r="G1261">
            <v>42476</v>
          </cell>
          <cell r="H1261">
            <v>0.60156323570957715</v>
          </cell>
          <cell r="I1261">
            <v>0.5</v>
          </cell>
          <cell r="J1261">
            <v>58.048362143455506</v>
          </cell>
          <cell r="K1261" t="str">
            <v>TONS</v>
          </cell>
        </row>
        <row r="1262">
          <cell r="A1262" t="str">
            <v>26059</v>
          </cell>
          <cell r="B1262" t="str">
            <v>26</v>
          </cell>
          <cell r="C1262" t="str">
            <v>059</v>
          </cell>
          <cell r="D1262" t="str">
            <v>Hillsdale</v>
          </cell>
          <cell r="E1262" t="str">
            <v>County</v>
          </cell>
          <cell r="F1262" t="str">
            <v>MI</v>
          </cell>
          <cell r="G1262">
            <v>46688</v>
          </cell>
          <cell r="H1262">
            <v>0.69126970527758735</v>
          </cell>
          <cell r="I1262">
            <v>0.5</v>
          </cell>
          <cell r="J1262">
            <v>73.31922510245316</v>
          </cell>
          <cell r="K1262" t="str">
            <v>TONS</v>
          </cell>
        </row>
        <row r="1263">
          <cell r="A1263" t="str">
            <v>26061</v>
          </cell>
          <cell r="B1263" t="str">
            <v>26</v>
          </cell>
          <cell r="C1263" t="str">
            <v>061</v>
          </cell>
          <cell r="D1263" t="str">
            <v>Houghton</v>
          </cell>
          <cell r="E1263" t="str">
            <v>County</v>
          </cell>
          <cell r="F1263" t="str">
            <v>MI</v>
          </cell>
          <cell r="G1263">
            <v>36628</v>
          </cell>
          <cell r="H1263">
            <v>0.37815332532488805</v>
          </cell>
          <cell r="I1263">
            <v>1</v>
          </cell>
          <cell r="J1263">
            <v>62.932675645663913</v>
          </cell>
          <cell r="K1263" t="str">
            <v>TONS</v>
          </cell>
        </row>
        <row r="1264">
          <cell r="A1264" t="str">
            <v>26063</v>
          </cell>
          <cell r="B1264" t="str">
            <v>26</v>
          </cell>
          <cell r="C1264" t="str">
            <v>063</v>
          </cell>
          <cell r="D1264" t="str">
            <v>Huron</v>
          </cell>
          <cell r="E1264" t="str">
            <v>County</v>
          </cell>
          <cell r="F1264" t="str">
            <v>MI</v>
          </cell>
          <cell r="G1264">
            <v>33118</v>
          </cell>
          <cell r="H1264">
            <v>0.89461924029228823</v>
          </cell>
          <cell r="I1264">
            <v>0.5</v>
          </cell>
          <cell r="J1264">
            <v>67.308111834153848</v>
          </cell>
          <cell r="K1264" t="str">
            <v>TONS</v>
          </cell>
        </row>
        <row r="1265">
          <cell r="A1265" t="str">
            <v>26065</v>
          </cell>
          <cell r="B1265" t="str">
            <v>26</v>
          </cell>
          <cell r="C1265" t="str">
            <v>065</v>
          </cell>
          <cell r="D1265" t="str">
            <v>Ingham</v>
          </cell>
          <cell r="E1265" t="str">
            <v>County</v>
          </cell>
          <cell r="F1265" t="str">
            <v>MI</v>
          </cell>
          <cell r="G1265">
            <v>280895</v>
          </cell>
          <cell r="H1265">
            <v>0.13206358247743819</v>
          </cell>
          <cell r="I1265">
            <v>0.5</v>
          </cell>
          <cell r="J1265">
            <v>0</v>
          </cell>
          <cell r="K1265" t="str">
            <v>TONS</v>
          </cell>
        </row>
        <row r="1266">
          <cell r="A1266" t="str">
            <v>26067</v>
          </cell>
          <cell r="B1266" t="str">
            <v>26</v>
          </cell>
          <cell r="C1266" t="str">
            <v>067</v>
          </cell>
          <cell r="D1266" t="str">
            <v>Ionia</v>
          </cell>
          <cell r="E1266" t="str">
            <v>County</v>
          </cell>
          <cell r="F1266" t="str">
            <v>MI</v>
          </cell>
          <cell r="G1266">
            <v>63905</v>
          </cell>
          <cell r="H1266">
            <v>0.60538299037633991</v>
          </cell>
          <cell r="I1266">
            <v>0.5</v>
          </cell>
          <cell r="J1266">
            <v>87.888109981365957</v>
          </cell>
          <cell r="K1266" t="str">
            <v>TONS</v>
          </cell>
        </row>
        <row r="1267">
          <cell r="A1267" t="str">
            <v>26069</v>
          </cell>
          <cell r="B1267" t="str">
            <v>26</v>
          </cell>
          <cell r="C1267" t="str">
            <v>069</v>
          </cell>
          <cell r="D1267" t="str">
            <v>Iosco</v>
          </cell>
          <cell r="E1267" t="str">
            <v>County</v>
          </cell>
          <cell r="F1267" t="str">
            <v>MI</v>
          </cell>
          <cell r="G1267">
            <v>25887</v>
          </cell>
          <cell r="H1267">
            <v>0.58906014601923751</v>
          </cell>
          <cell r="I1267">
            <v>1</v>
          </cell>
          <cell r="J1267">
            <v>69.284554972256828</v>
          </cell>
          <cell r="K1267" t="str">
            <v>TONS</v>
          </cell>
        </row>
        <row r="1268">
          <cell r="A1268" t="str">
            <v>26071</v>
          </cell>
          <cell r="B1268" t="str">
            <v>26</v>
          </cell>
          <cell r="C1268" t="str">
            <v>071</v>
          </cell>
          <cell r="D1268" t="str">
            <v>Iron</v>
          </cell>
          <cell r="E1268" t="str">
            <v>County</v>
          </cell>
          <cell r="F1268" t="str">
            <v>MI</v>
          </cell>
          <cell r="G1268">
            <v>11817</v>
          </cell>
          <cell r="H1268">
            <v>0.72852669882372856</v>
          </cell>
          <cell r="I1268">
            <v>1</v>
          </cell>
          <cell r="J1268">
            <v>39.115399944662535</v>
          </cell>
          <cell r="K1268" t="str">
            <v>TONS</v>
          </cell>
        </row>
        <row r="1269">
          <cell r="A1269" t="str">
            <v>26073</v>
          </cell>
          <cell r="B1269" t="str">
            <v>26</v>
          </cell>
          <cell r="C1269" t="str">
            <v>073</v>
          </cell>
          <cell r="D1269" t="str">
            <v>Isabella</v>
          </cell>
          <cell r="E1269" t="str">
            <v>County</v>
          </cell>
          <cell r="F1269" t="str">
            <v>MI</v>
          </cell>
          <cell r="G1269">
            <v>70311</v>
          </cell>
          <cell r="H1269">
            <v>0.46588727226180826</v>
          </cell>
          <cell r="I1269">
            <v>0.5</v>
          </cell>
          <cell r="J1269">
            <v>74.416491810158576</v>
          </cell>
          <cell r="K1269" t="str">
            <v>TONS</v>
          </cell>
        </row>
        <row r="1270">
          <cell r="A1270" t="str">
            <v>26075</v>
          </cell>
          <cell r="B1270" t="str">
            <v>26</v>
          </cell>
          <cell r="C1270" t="str">
            <v>075</v>
          </cell>
          <cell r="D1270" t="str">
            <v>Jackson</v>
          </cell>
          <cell r="E1270" t="str">
            <v>County</v>
          </cell>
          <cell r="F1270" t="str">
            <v>MI</v>
          </cell>
          <cell r="G1270">
            <v>160248</v>
          </cell>
          <cell r="H1270">
            <v>0.41823298886725574</v>
          </cell>
          <cell r="I1270">
            <v>0.5</v>
          </cell>
          <cell r="J1270">
            <v>152.25654661930693</v>
          </cell>
          <cell r="K1270" t="str">
            <v>TONS</v>
          </cell>
        </row>
        <row r="1271">
          <cell r="A1271" t="str">
            <v>26077</v>
          </cell>
          <cell r="B1271" t="str">
            <v>26</v>
          </cell>
          <cell r="C1271" t="str">
            <v>077</v>
          </cell>
          <cell r="D1271" t="str">
            <v>Kalamazoo</v>
          </cell>
          <cell r="E1271" t="str">
            <v>County</v>
          </cell>
          <cell r="F1271" t="str">
            <v>MI</v>
          </cell>
          <cell r="G1271">
            <v>250331</v>
          </cell>
          <cell r="H1271">
            <v>0.17547167550163584</v>
          </cell>
          <cell r="I1271">
            <v>0.5</v>
          </cell>
          <cell r="J1271">
            <v>0</v>
          </cell>
          <cell r="K1271" t="str">
            <v>TONS</v>
          </cell>
        </row>
        <row r="1272">
          <cell r="A1272" t="str">
            <v>26079</v>
          </cell>
          <cell r="B1272" t="str">
            <v>26</v>
          </cell>
          <cell r="C1272" t="str">
            <v>079</v>
          </cell>
          <cell r="D1272" t="str">
            <v>Kalkaska</v>
          </cell>
          <cell r="E1272" t="str">
            <v>County</v>
          </cell>
          <cell r="F1272" t="str">
            <v>MI</v>
          </cell>
          <cell r="G1272">
            <v>17153</v>
          </cell>
          <cell r="H1272">
            <v>0.84445869527196404</v>
          </cell>
          <cell r="I1272">
            <v>1</v>
          </cell>
          <cell r="J1272">
            <v>65.813284725105902</v>
          </cell>
          <cell r="K1272" t="str">
            <v>TONS</v>
          </cell>
        </row>
        <row r="1273">
          <cell r="A1273" t="str">
            <v>26081</v>
          </cell>
          <cell r="B1273" t="str">
            <v>26</v>
          </cell>
          <cell r="C1273" t="str">
            <v>081</v>
          </cell>
          <cell r="D1273" t="str">
            <v>Kent</v>
          </cell>
          <cell r="E1273" t="str">
            <v>County</v>
          </cell>
          <cell r="F1273" t="str">
            <v>MI</v>
          </cell>
          <cell r="G1273">
            <v>602622</v>
          </cell>
          <cell r="H1273">
            <v>0.15675332131916855</v>
          </cell>
          <cell r="I1273">
            <v>0.5</v>
          </cell>
          <cell r="J1273">
            <v>0</v>
          </cell>
          <cell r="K1273" t="str">
            <v>TONS</v>
          </cell>
        </row>
        <row r="1274">
          <cell r="A1274" t="str">
            <v>26083</v>
          </cell>
          <cell r="B1274" t="str">
            <v>26</v>
          </cell>
          <cell r="C1274" t="str">
            <v>083</v>
          </cell>
          <cell r="D1274" t="str">
            <v>Keweenaw</v>
          </cell>
          <cell r="E1274" t="str">
            <v>County</v>
          </cell>
          <cell r="F1274" t="str">
            <v>MI</v>
          </cell>
          <cell r="G1274">
            <v>2156</v>
          </cell>
          <cell r="H1274">
            <v>1</v>
          </cell>
          <cell r="I1274">
            <v>1</v>
          </cell>
          <cell r="J1274">
            <v>9.7958882890803132</v>
          </cell>
          <cell r="K1274" t="str">
            <v>TONS</v>
          </cell>
        </row>
        <row r="1275">
          <cell r="A1275" t="str">
            <v>26085</v>
          </cell>
          <cell r="B1275" t="str">
            <v>26</v>
          </cell>
          <cell r="C1275" t="str">
            <v>085</v>
          </cell>
          <cell r="D1275" t="str">
            <v>Lake</v>
          </cell>
          <cell r="E1275" t="str">
            <v>County</v>
          </cell>
          <cell r="F1275" t="str">
            <v>MI</v>
          </cell>
          <cell r="G1275">
            <v>11539</v>
          </cell>
          <cell r="H1275">
            <v>1</v>
          </cell>
          <cell r="I1275">
            <v>1</v>
          </cell>
          <cell r="J1275">
            <v>52.427993955332902</v>
          </cell>
          <cell r="K1275" t="str">
            <v>TONS</v>
          </cell>
        </row>
        <row r="1276">
          <cell r="A1276" t="str">
            <v>26087</v>
          </cell>
          <cell r="B1276" t="str">
            <v>26</v>
          </cell>
          <cell r="C1276" t="str">
            <v>087</v>
          </cell>
          <cell r="D1276" t="str">
            <v>Lapeer</v>
          </cell>
          <cell r="E1276" t="str">
            <v>County</v>
          </cell>
          <cell r="F1276" t="str">
            <v>MI</v>
          </cell>
          <cell r="G1276">
            <v>88319</v>
          </cell>
          <cell r="H1276">
            <v>0.7734802250931283</v>
          </cell>
          <cell r="I1276">
            <v>0.5</v>
          </cell>
          <cell r="J1276">
            <v>155.19167826807592</v>
          </cell>
          <cell r="K1276" t="str">
            <v>TONS</v>
          </cell>
        </row>
        <row r="1277">
          <cell r="A1277" t="str">
            <v>26089</v>
          </cell>
          <cell r="B1277" t="str">
            <v>26</v>
          </cell>
          <cell r="C1277" t="str">
            <v>089</v>
          </cell>
          <cell r="D1277" t="str">
            <v>Leelanau</v>
          </cell>
          <cell r="E1277" t="str">
            <v>County</v>
          </cell>
          <cell r="F1277" t="str">
            <v>MI</v>
          </cell>
          <cell r="G1277">
            <v>21708</v>
          </cell>
          <cell r="H1277">
            <v>0.91261286161783672</v>
          </cell>
          <cell r="I1277">
            <v>0.5</v>
          </cell>
          <cell r="J1277">
            <v>45.006109205698067</v>
          </cell>
          <cell r="K1277" t="str">
            <v>TONS</v>
          </cell>
        </row>
        <row r="1278">
          <cell r="A1278" t="str">
            <v>26091</v>
          </cell>
          <cell r="B1278" t="str">
            <v>26</v>
          </cell>
          <cell r="C1278" t="str">
            <v>091</v>
          </cell>
          <cell r="D1278" t="str">
            <v>Lenawee</v>
          </cell>
          <cell r="E1278" t="str">
            <v>County</v>
          </cell>
          <cell r="F1278" t="str">
            <v>MI</v>
          </cell>
          <cell r="G1278">
            <v>99892</v>
          </cell>
          <cell r="H1278">
            <v>0.51821967725143159</v>
          </cell>
          <cell r="I1278">
            <v>0.5</v>
          </cell>
          <cell r="J1278">
            <v>117.60063849084683</v>
          </cell>
          <cell r="K1278" t="str">
            <v>TONS</v>
          </cell>
        </row>
        <row r="1279">
          <cell r="A1279" t="str">
            <v>26093</v>
          </cell>
          <cell r="B1279" t="str">
            <v>26</v>
          </cell>
          <cell r="C1279" t="str">
            <v>093</v>
          </cell>
          <cell r="D1279" t="str">
            <v>Livingston</v>
          </cell>
          <cell r="E1279" t="str">
            <v>County</v>
          </cell>
          <cell r="F1279" t="str">
            <v>MI</v>
          </cell>
          <cell r="G1279">
            <v>180967</v>
          </cell>
          <cell r="H1279">
            <v>0.36905071090309283</v>
          </cell>
          <cell r="I1279">
            <v>0.5</v>
          </cell>
          <cell r="J1279">
            <v>151.72267979464695</v>
          </cell>
          <cell r="K1279" t="str">
            <v>TONS</v>
          </cell>
        </row>
        <row r="1280">
          <cell r="A1280" t="str">
            <v>26095</v>
          </cell>
          <cell r="B1280" t="str">
            <v>26</v>
          </cell>
          <cell r="C1280" t="str">
            <v>095</v>
          </cell>
          <cell r="D1280" t="str">
            <v>Luce</v>
          </cell>
          <cell r="E1280" t="str">
            <v>County</v>
          </cell>
          <cell r="F1280" t="str">
            <v>MI</v>
          </cell>
          <cell r="G1280">
            <v>6631</v>
          </cell>
          <cell r="H1280">
            <v>0.51364801689036343</v>
          </cell>
          <cell r="I1280">
            <v>1</v>
          </cell>
          <cell r="J1280">
            <v>15.475322593973813</v>
          </cell>
          <cell r="K1280" t="str">
            <v>TONS</v>
          </cell>
        </row>
        <row r="1281">
          <cell r="A1281" t="str">
            <v>26097</v>
          </cell>
          <cell r="B1281" t="str">
            <v>26</v>
          </cell>
          <cell r="C1281" t="str">
            <v>097</v>
          </cell>
          <cell r="D1281" t="str">
            <v>Mackinac</v>
          </cell>
          <cell r="E1281" t="str">
            <v>County</v>
          </cell>
          <cell r="F1281" t="str">
            <v>MI</v>
          </cell>
          <cell r="G1281">
            <v>11113</v>
          </cell>
          <cell r="H1281">
            <v>0.77224871771798798</v>
          </cell>
          <cell r="I1281">
            <v>1</v>
          </cell>
          <cell r="J1281">
            <v>38.992724163676826</v>
          </cell>
          <cell r="K1281" t="str">
            <v>TONS</v>
          </cell>
        </row>
        <row r="1282">
          <cell r="A1282" t="str">
            <v>26099</v>
          </cell>
          <cell r="B1282" t="str">
            <v>26</v>
          </cell>
          <cell r="C1282" t="str">
            <v>099</v>
          </cell>
          <cell r="D1282" t="str">
            <v>Macomb</v>
          </cell>
          <cell r="E1282" t="str">
            <v>County</v>
          </cell>
          <cell r="F1282" t="str">
            <v>MI</v>
          </cell>
          <cell r="G1282">
            <v>840978</v>
          </cell>
          <cell r="H1282">
            <v>2.8053052517426139E-2</v>
          </cell>
          <cell r="I1282">
            <v>0.5</v>
          </cell>
          <cell r="J1282">
            <v>0</v>
          </cell>
          <cell r="K1282" t="str">
            <v>TONS</v>
          </cell>
        </row>
        <row r="1283">
          <cell r="A1283" t="str">
            <v>26101</v>
          </cell>
          <cell r="B1283" t="str">
            <v>26</v>
          </cell>
          <cell r="C1283" t="str">
            <v>101</v>
          </cell>
          <cell r="D1283" t="str">
            <v>Manistee</v>
          </cell>
          <cell r="E1283" t="str">
            <v>County</v>
          </cell>
          <cell r="F1283" t="str">
            <v>MI</v>
          </cell>
          <cell r="G1283">
            <v>24733</v>
          </cell>
          <cell r="H1283">
            <v>0.61161201633445195</v>
          </cell>
          <cell r="I1283">
            <v>1</v>
          </cell>
          <cell r="J1283">
            <v>68.730242184099211</v>
          </cell>
          <cell r="K1283" t="str">
            <v>TONS</v>
          </cell>
        </row>
        <row r="1284">
          <cell r="A1284" t="str">
            <v>26103</v>
          </cell>
          <cell r="B1284" t="str">
            <v>26</v>
          </cell>
          <cell r="C1284" t="str">
            <v>103</v>
          </cell>
          <cell r="D1284" t="str">
            <v>Marquette</v>
          </cell>
          <cell r="E1284" t="str">
            <v>County</v>
          </cell>
          <cell r="F1284" t="str">
            <v>MI</v>
          </cell>
          <cell r="G1284">
            <v>67077</v>
          </cell>
          <cell r="H1284">
            <v>0.41489631319230136</v>
          </cell>
          <cell r="I1284">
            <v>1</v>
          </cell>
          <cell r="J1284">
            <v>126.44692536414892</v>
          </cell>
          <cell r="K1284" t="str">
            <v>TONS</v>
          </cell>
        </row>
        <row r="1285">
          <cell r="A1285" t="str">
            <v>26105</v>
          </cell>
          <cell r="B1285" t="str">
            <v>26</v>
          </cell>
          <cell r="C1285" t="str">
            <v>105</v>
          </cell>
          <cell r="D1285" t="str">
            <v>Mason</v>
          </cell>
          <cell r="E1285" t="str">
            <v>County</v>
          </cell>
          <cell r="F1285" t="str">
            <v>MI</v>
          </cell>
          <cell r="G1285">
            <v>28705</v>
          </cell>
          <cell r="H1285">
            <v>0.62689426929106429</v>
          </cell>
          <cell r="I1285">
            <v>0.5</v>
          </cell>
          <cell r="J1285">
            <v>40.880568126623423</v>
          </cell>
          <cell r="K1285" t="str">
            <v>TONS</v>
          </cell>
        </row>
        <row r="1286">
          <cell r="A1286" t="str">
            <v>26107</v>
          </cell>
          <cell r="B1286" t="str">
            <v>26</v>
          </cell>
          <cell r="C1286" t="str">
            <v>107</v>
          </cell>
          <cell r="D1286" t="str">
            <v>Mecosta</v>
          </cell>
          <cell r="E1286" t="str">
            <v>County</v>
          </cell>
          <cell r="F1286" t="str">
            <v>MI</v>
          </cell>
          <cell r="G1286">
            <v>42798</v>
          </cell>
          <cell r="H1286">
            <v>0.66725080611243515</v>
          </cell>
          <cell r="I1286">
            <v>0.5</v>
          </cell>
          <cell r="J1286">
            <v>64.875042177937488</v>
          </cell>
          <cell r="K1286" t="str">
            <v>TONS</v>
          </cell>
        </row>
        <row r="1287">
          <cell r="A1287" t="str">
            <v>26109</v>
          </cell>
          <cell r="B1287" t="str">
            <v>26</v>
          </cell>
          <cell r="C1287" t="str">
            <v>109</v>
          </cell>
          <cell r="D1287" t="str">
            <v>Menominee</v>
          </cell>
          <cell r="E1287" t="str">
            <v>County</v>
          </cell>
          <cell r="F1287" t="str">
            <v>MI</v>
          </cell>
          <cell r="G1287">
            <v>24029</v>
          </cell>
          <cell r="H1287">
            <v>0.64334762162387116</v>
          </cell>
          <cell r="I1287">
            <v>1</v>
          </cell>
          <cell r="J1287">
            <v>70.23869993547892</v>
          </cell>
          <cell r="K1287" t="str">
            <v>TONS</v>
          </cell>
        </row>
        <row r="1288">
          <cell r="A1288" t="str">
            <v>26111</v>
          </cell>
          <cell r="B1288" t="str">
            <v>26</v>
          </cell>
          <cell r="C1288" t="str">
            <v>111</v>
          </cell>
          <cell r="D1288" t="str">
            <v>Midland</v>
          </cell>
          <cell r="E1288" t="str">
            <v>County</v>
          </cell>
          <cell r="F1288" t="str">
            <v>MI</v>
          </cell>
          <cell r="G1288">
            <v>83629</v>
          </cell>
          <cell r="H1288">
            <v>0.42780614380179127</v>
          </cell>
          <cell r="I1288">
            <v>1</v>
          </cell>
          <cell r="J1288">
            <v>162.55449690093985</v>
          </cell>
          <cell r="K1288" t="str">
            <v>TONS</v>
          </cell>
        </row>
        <row r="1289">
          <cell r="A1289" t="str">
            <v>26113</v>
          </cell>
          <cell r="B1289" t="str">
            <v>26</v>
          </cell>
          <cell r="C1289" t="str">
            <v>113</v>
          </cell>
          <cell r="D1289" t="str">
            <v>Missaukee</v>
          </cell>
          <cell r="E1289" t="str">
            <v>County</v>
          </cell>
          <cell r="F1289" t="str">
            <v>MI</v>
          </cell>
          <cell r="G1289">
            <v>14849</v>
          </cell>
          <cell r="H1289">
            <v>1</v>
          </cell>
          <cell r="I1289">
            <v>1</v>
          </cell>
          <cell r="J1289">
            <v>67.467135994690878</v>
          </cell>
          <cell r="K1289" t="str">
            <v>TONS</v>
          </cell>
        </row>
        <row r="1290">
          <cell r="A1290" t="str">
            <v>26115</v>
          </cell>
          <cell r="B1290" t="str">
            <v>26</v>
          </cell>
          <cell r="C1290" t="str">
            <v>115</v>
          </cell>
          <cell r="D1290" t="str">
            <v>Monroe</v>
          </cell>
          <cell r="E1290" t="str">
            <v>County</v>
          </cell>
          <cell r="F1290" t="str">
            <v>MI</v>
          </cell>
          <cell r="G1290">
            <v>152021</v>
          </cell>
          <cell r="H1290">
            <v>0.37555995553245936</v>
          </cell>
          <cell r="I1290">
            <v>0.5</v>
          </cell>
          <cell r="J1290">
            <v>129.70237710771389</v>
          </cell>
          <cell r="K1290" t="str">
            <v>TONS</v>
          </cell>
        </row>
        <row r="1291">
          <cell r="A1291" t="str">
            <v>26117</v>
          </cell>
          <cell r="B1291" t="str">
            <v>26</v>
          </cell>
          <cell r="C1291" t="str">
            <v>117</v>
          </cell>
          <cell r="D1291" t="str">
            <v>Montcalm</v>
          </cell>
          <cell r="E1291" t="str">
            <v>County</v>
          </cell>
          <cell r="F1291" t="str">
            <v>MI</v>
          </cell>
          <cell r="G1291">
            <v>63342</v>
          </cell>
          <cell r="H1291">
            <v>0.84618420637175962</v>
          </cell>
          <cell r="I1291">
            <v>1</v>
          </cell>
          <cell r="J1291">
            <v>243.52959944638945</v>
          </cell>
          <cell r="K1291" t="str">
            <v>TONS</v>
          </cell>
        </row>
        <row r="1292">
          <cell r="A1292" t="str">
            <v>26119</v>
          </cell>
          <cell r="B1292" t="str">
            <v>26</v>
          </cell>
          <cell r="C1292" t="str">
            <v>119</v>
          </cell>
          <cell r="D1292" t="str">
            <v>Montmorency</v>
          </cell>
          <cell r="E1292" t="str">
            <v>County</v>
          </cell>
          <cell r="F1292" t="str">
            <v>MI</v>
          </cell>
          <cell r="G1292">
            <v>9765</v>
          </cell>
          <cell r="H1292">
            <v>1</v>
          </cell>
          <cell r="I1292">
            <v>1</v>
          </cell>
          <cell r="J1292">
            <v>44.367740789828034</v>
          </cell>
          <cell r="K1292" t="str">
            <v>TONS</v>
          </cell>
        </row>
        <row r="1293">
          <cell r="A1293" t="str">
            <v>26121</v>
          </cell>
          <cell r="B1293" t="str">
            <v>26</v>
          </cell>
          <cell r="C1293" t="str">
            <v>121</v>
          </cell>
          <cell r="D1293" t="str">
            <v>Muskegon</v>
          </cell>
          <cell r="E1293" t="str">
            <v>County</v>
          </cell>
          <cell r="F1293" t="str">
            <v>MI</v>
          </cell>
          <cell r="G1293">
            <v>172188</v>
          </cell>
          <cell r="H1293">
            <v>0.23314632843171418</v>
          </cell>
          <cell r="I1293">
            <v>1</v>
          </cell>
          <cell r="J1293">
            <v>182.40071213595971</v>
          </cell>
          <cell r="K1293" t="str">
            <v>TONS</v>
          </cell>
        </row>
        <row r="1294">
          <cell r="A1294" t="str">
            <v>26123</v>
          </cell>
          <cell r="B1294" t="str">
            <v>26</v>
          </cell>
          <cell r="C1294" t="str">
            <v>123</v>
          </cell>
          <cell r="D1294" t="str">
            <v>Newaygo</v>
          </cell>
          <cell r="E1294" t="str">
            <v>County</v>
          </cell>
          <cell r="F1294" t="str">
            <v>MI</v>
          </cell>
          <cell r="G1294">
            <v>48460</v>
          </cell>
          <cell r="H1294">
            <v>0.83840280643829967</v>
          </cell>
          <cell r="I1294">
            <v>1</v>
          </cell>
          <cell r="J1294">
            <v>184.59978909881448</v>
          </cell>
          <cell r="K1294" t="str">
            <v>TONS</v>
          </cell>
        </row>
        <row r="1295">
          <cell r="A1295" t="str">
            <v>26125</v>
          </cell>
          <cell r="B1295" t="str">
            <v>26</v>
          </cell>
          <cell r="C1295" t="str">
            <v>125</v>
          </cell>
          <cell r="D1295" t="str">
            <v>Oakland</v>
          </cell>
          <cell r="E1295" t="str">
            <v>County</v>
          </cell>
          <cell r="F1295" t="str">
            <v>MI</v>
          </cell>
          <cell r="G1295">
            <v>1202362</v>
          </cell>
          <cell r="H1295">
            <v>4.78666158777473E-2</v>
          </cell>
          <cell r="I1295">
            <v>0.5</v>
          </cell>
          <cell r="J1295">
            <v>0</v>
          </cell>
          <cell r="K1295" t="str">
            <v>TONS</v>
          </cell>
        </row>
        <row r="1296">
          <cell r="A1296" t="str">
            <v>26127</v>
          </cell>
          <cell r="B1296" t="str">
            <v>26</v>
          </cell>
          <cell r="C1296" t="str">
            <v>127</v>
          </cell>
          <cell r="D1296" t="str">
            <v>Oceana</v>
          </cell>
          <cell r="E1296" t="str">
            <v>County</v>
          </cell>
          <cell r="F1296" t="str">
            <v>MI</v>
          </cell>
          <cell r="G1296">
            <v>26570</v>
          </cell>
          <cell r="H1296">
            <v>0.89890854347007909</v>
          </cell>
          <cell r="I1296">
            <v>1</v>
          </cell>
          <cell r="J1296">
            <v>108.51808715046111</v>
          </cell>
          <cell r="K1296" t="str">
            <v>TONS</v>
          </cell>
        </row>
        <row r="1297">
          <cell r="A1297" t="str">
            <v>26129</v>
          </cell>
          <cell r="B1297" t="str">
            <v>26</v>
          </cell>
          <cell r="C1297" t="str">
            <v>129</v>
          </cell>
          <cell r="D1297" t="str">
            <v>Ogemaw</v>
          </cell>
          <cell r="E1297" t="str">
            <v>County</v>
          </cell>
          <cell r="F1297" t="str">
            <v>MI</v>
          </cell>
          <cell r="G1297">
            <v>21699</v>
          </cell>
          <cell r="H1297">
            <v>1</v>
          </cell>
          <cell r="I1297">
            <v>1</v>
          </cell>
          <cell r="J1297">
            <v>98.59043598550727</v>
          </cell>
          <cell r="K1297" t="str">
            <v>TONS</v>
          </cell>
        </row>
        <row r="1298">
          <cell r="A1298" t="str">
            <v>26131</v>
          </cell>
          <cell r="B1298" t="str">
            <v>26</v>
          </cell>
          <cell r="C1298" t="str">
            <v>131</v>
          </cell>
          <cell r="D1298" t="str">
            <v>Ontonagon</v>
          </cell>
          <cell r="E1298" t="str">
            <v>County</v>
          </cell>
          <cell r="F1298" t="str">
            <v>MI</v>
          </cell>
          <cell r="G1298">
            <v>6780</v>
          </cell>
          <cell r="H1298">
            <v>1</v>
          </cell>
          <cell r="I1298">
            <v>1</v>
          </cell>
          <cell r="J1298">
            <v>30.805251669742354</v>
          </cell>
          <cell r="K1298" t="str">
            <v>TONS</v>
          </cell>
        </row>
        <row r="1299">
          <cell r="A1299" t="str">
            <v>26133</v>
          </cell>
          <cell r="B1299" t="str">
            <v>26</v>
          </cell>
          <cell r="C1299" t="str">
            <v>133</v>
          </cell>
          <cell r="D1299" t="str">
            <v>Osceola</v>
          </cell>
          <cell r="E1299" t="str">
            <v>County</v>
          </cell>
          <cell r="F1299" t="str">
            <v>MI</v>
          </cell>
          <cell r="G1299">
            <v>23528</v>
          </cell>
          <cell r="H1299">
            <v>1</v>
          </cell>
          <cell r="I1299">
            <v>1</v>
          </cell>
          <cell r="J1299">
            <v>106.90058426042745</v>
          </cell>
          <cell r="K1299" t="str">
            <v>TONS</v>
          </cell>
        </row>
        <row r="1300">
          <cell r="A1300" t="str">
            <v>26135</v>
          </cell>
          <cell r="B1300" t="str">
            <v>26</v>
          </cell>
          <cell r="C1300" t="str">
            <v>135</v>
          </cell>
          <cell r="D1300" t="str">
            <v>Oscoda</v>
          </cell>
          <cell r="E1300" t="str">
            <v>County</v>
          </cell>
          <cell r="F1300" t="str">
            <v>MI</v>
          </cell>
          <cell r="G1300">
            <v>8640</v>
          </cell>
          <cell r="H1300">
            <v>1</v>
          </cell>
          <cell r="I1300">
            <v>1</v>
          </cell>
          <cell r="J1300">
            <v>39.256249915423886</v>
          </cell>
          <cell r="K1300" t="str">
            <v>TONS</v>
          </cell>
        </row>
        <row r="1301">
          <cell r="A1301" t="str">
            <v>26137</v>
          </cell>
          <cell r="B1301" t="str">
            <v>26</v>
          </cell>
          <cell r="C1301" t="str">
            <v>137</v>
          </cell>
          <cell r="D1301" t="str">
            <v>Otsego</v>
          </cell>
          <cell r="E1301" t="str">
            <v>County</v>
          </cell>
          <cell r="F1301" t="str">
            <v>MI</v>
          </cell>
          <cell r="G1301">
            <v>24164</v>
          </cell>
          <cell r="H1301">
            <v>0.65659658996854831</v>
          </cell>
          <cell r="I1301">
            <v>1</v>
          </cell>
          <cell r="J1301">
            <v>72.087923745152253</v>
          </cell>
          <cell r="K1301" t="str">
            <v>TONS</v>
          </cell>
        </row>
        <row r="1302">
          <cell r="A1302" t="str">
            <v>26139</v>
          </cell>
          <cell r="B1302" t="str">
            <v>26</v>
          </cell>
          <cell r="C1302" t="str">
            <v>139</v>
          </cell>
          <cell r="D1302" t="str">
            <v>Ottawa</v>
          </cell>
          <cell r="E1302" t="str">
            <v>County</v>
          </cell>
          <cell r="F1302" t="str">
            <v>MI</v>
          </cell>
          <cell r="G1302">
            <v>263801</v>
          </cell>
          <cell r="H1302">
            <v>0.20315692510642491</v>
          </cell>
          <cell r="I1302">
            <v>0.5</v>
          </cell>
          <cell r="J1302">
            <v>121.75116908086298</v>
          </cell>
          <cell r="K1302" t="str">
            <v>TONS</v>
          </cell>
        </row>
        <row r="1303">
          <cell r="A1303" t="str">
            <v>26141</v>
          </cell>
          <cell r="B1303" t="str">
            <v>26</v>
          </cell>
          <cell r="C1303" t="str">
            <v>141</v>
          </cell>
          <cell r="D1303" t="str">
            <v>Presque Isle</v>
          </cell>
          <cell r="E1303" t="str">
            <v>County</v>
          </cell>
          <cell r="F1303" t="str">
            <v>MI</v>
          </cell>
          <cell r="G1303">
            <v>13376</v>
          </cell>
          <cell r="H1303">
            <v>0.80861244019138756</v>
          </cell>
          <cell r="I1303">
            <v>1</v>
          </cell>
          <cell r="J1303">
            <v>49.143009153382501</v>
          </cell>
          <cell r="K1303" t="str">
            <v>TONS</v>
          </cell>
        </row>
        <row r="1304">
          <cell r="A1304" t="str">
            <v>26143</v>
          </cell>
          <cell r="B1304" t="str">
            <v>26</v>
          </cell>
          <cell r="C1304" t="str">
            <v>143</v>
          </cell>
          <cell r="D1304" t="str">
            <v>Roscommon</v>
          </cell>
          <cell r="E1304" t="str">
            <v>County</v>
          </cell>
          <cell r="F1304" t="str">
            <v>MI</v>
          </cell>
          <cell r="G1304">
            <v>24449</v>
          </cell>
          <cell r="H1304">
            <v>0.66051781258947195</v>
          </cell>
          <cell r="I1304">
            <v>1</v>
          </cell>
          <cell r="J1304">
            <v>73.373747671780123</v>
          </cell>
          <cell r="K1304" t="str">
            <v>TONS</v>
          </cell>
        </row>
        <row r="1305">
          <cell r="A1305" t="str">
            <v>26145</v>
          </cell>
          <cell r="B1305" t="str">
            <v>26</v>
          </cell>
          <cell r="C1305" t="str">
            <v>145</v>
          </cell>
          <cell r="D1305" t="str">
            <v>Saginaw</v>
          </cell>
          <cell r="E1305" t="str">
            <v>County</v>
          </cell>
          <cell r="F1305" t="str">
            <v>MI</v>
          </cell>
          <cell r="G1305">
            <v>200169</v>
          </cell>
          <cell r="H1305">
            <v>0.31118205116676406</v>
          </cell>
          <cell r="I1305">
            <v>0.5</v>
          </cell>
          <cell r="J1305">
            <v>141.50651336700452</v>
          </cell>
          <cell r="K1305" t="str">
            <v>TONS</v>
          </cell>
        </row>
        <row r="1306">
          <cell r="A1306" t="str">
            <v>26147</v>
          </cell>
          <cell r="B1306" t="str">
            <v>26</v>
          </cell>
          <cell r="C1306" t="str">
            <v>147</v>
          </cell>
          <cell r="D1306" t="str">
            <v>St. Clair</v>
          </cell>
          <cell r="E1306" t="str">
            <v>County</v>
          </cell>
          <cell r="F1306" t="str">
            <v>MI</v>
          </cell>
          <cell r="G1306">
            <v>163040</v>
          </cell>
          <cell r="H1306">
            <v>0.38645731108930326</v>
          </cell>
          <cell r="I1306">
            <v>0.5</v>
          </cell>
          <cell r="J1306">
            <v>143.1399186730919</v>
          </cell>
          <cell r="K1306" t="str">
            <v>TONS</v>
          </cell>
        </row>
        <row r="1307">
          <cell r="A1307" t="str">
            <v>26149</v>
          </cell>
          <cell r="B1307" t="str">
            <v>26</v>
          </cell>
          <cell r="C1307" t="str">
            <v>149</v>
          </cell>
          <cell r="D1307" t="str">
            <v>St. Joseph</v>
          </cell>
          <cell r="E1307" t="str">
            <v>County</v>
          </cell>
          <cell r="F1307" t="str">
            <v>MI</v>
          </cell>
          <cell r="G1307">
            <v>61295</v>
          </cell>
          <cell r="H1307">
            <v>0.54426951627375808</v>
          </cell>
          <cell r="I1307">
            <v>0.5</v>
          </cell>
          <cell r="J1307">
            <v>75.788643138220849</v>
          </cell>
          <cell r="K1307" t="str">
            <v>TONS</v>
          </cell>
        </row>
        <row r="1308">
          <cell r="A1308" t="str">
            <v>26151</v>
          </cell>
          <cell r="B1308" t="str">
            <v>26</v>
          </cell>
          <cell r="C1308" t="str">
            <v>151</v>
          </cell>
          <cell r="D1308" t="str">
            <v>Sanilac</v>
          </cell>
          <cell r="E1308" t="str">
            <v>County</v>
          </cell>
          <cell r="F1308" t="str">
            <v>MI</v>
          </cell>
          <cell r="G1308">
            <v>43114</v>
          </cell>
          <cell r="H1308">
            <v>0.9019807951013592</v>
          </cell>
          <cell r="I1308">
            <v>0.5</v>
          </cell>
          <cell r="J1308">
            <v>88.34473649947941</v>
          </cell>
          <cell r="K1308" t="str">
            <v>TONS</v>
          </cell>
        </row>
        <row r="1309">
          <cell r="A1309" t="str">
            <v>26153</v>
          </cell>
          <cell r="B1309" t="str">
            <v>26</v>
          </cell>
          <cell r="C1309" t="str">
            <v>153</v>
          </cell>
          <cell r="D1309" t="str">
            <v>Schoolcraft</v>
          </cell>
          <cell r="E1309" t="str">
            <v>County</v>
          </cell>
          <cell r="F1309" t="str">
            <v>MI</v>
          </cell>
          <cell r="G1309">
            <v>8485</v>
          </cell>
          <cell r="H1309">
            <v>0.58962875662934588</v>
          </cell>
          <cell r="I1309">
            <v>1</v>
          </cell>
          <cell r="J1309">
            <v>22.731367861905749</v>
          </cell>
          <cell r="K1309" t="str">
            <v>TONS</v>
          </cell>
        </row>
        <row r="1310">
          <cell r="A1310" t="str">
            <v>26155</v>
          </cell>
          <cell r="B1310" t="str">
            <v>26</v>
          </cell>
          <cell r="C1310" t="str">
            <v>155</v>
          </cell>
          <cell r="D1310" t="str">
            <v>Shiawassee</v>
          </cell>
          <cell r="E1310" t="str">
            <v>County</v>
          </cell>
          <cell r="F1310" t="str">
            <v>MI</v>
          </cell>
          <cell r="G1310">
            <v>70648</v>
          </cell>
          <cell r="H1310">
            <v>0.54975370852678063</v>
          </cell>
          <cell r="I1310">
            <v>0.5</v>
          </cell>
          <cell r="J1310">
            <v>88.233419587103498</v>
          </cell>
          <cell r="K1310" t="str">
            <v>TONS</v>
          </cell>
        </row>
        <row r="1311">
          <cell r="A1311" t="str">
            <v>26157</v>
          </cell>
          <cell r="B1311" t="str">
            <v>26</v>
          </cell>
          <cell r="C1311" t="str">
            <v>157</v>
          </cell>
          <cell r="D1311" t="str">
            <v>Tuscola</v>
          </cell>
          <cell r="E1311" t="str">
            <v>County</v>
          </cell>
          <cell r="F1311" t="str">
            <v>MI</v>
          </cell>
          <cell r="G1311">
            <v>55729</v>
          </cell>
          <cell r="H1311">
            <v>0.841608498268406</v>
          </cell>
          <cell r="I1311">
            <v>0.5</v>
          </cell>
          <cell r="J1311">
            <v>106.55073110724601</v>
          </cell>
          <cell r="K1311" t="str">
            <v>TONS</v>
          </cell>
        </row>
        <row r="1312">
          <cell r="A1312" t="str">
            <v>26159</v>
          </cell>
          <cell r="B1312" t="str">
            <v>26</v>
          </cell>
          <cell r="C1312" t="str">
            <v>159</v>
          </cell>
          <cell r="D1312" t="str">
            <v>Van Buren</v>
          </cell>
          <cell r="E1312" t="str">
            <v>County</v>
          </cell>
          <cell r="F1312" t="str">
            <v>MI</v>
          </cell>
          <cell r="G1312">
            <v>76258</v>
          </cell>
          <cell r="H1312">
            <v>0.70859450811718117</v>
          </cell>
          <cell r="I1312">
            <v>0.5</v>
          </cell>
          <cell r="J1312">
            <v>122.7575648396901</v>
          </cell>
          <cell r="K1312" t="str">
            <v>TONS</v>
          </cell>
        </row>
        <row r="1313">
          <cell r="A1313" t="str">
            <v>26161</v>
          </cell>
          <cell r="B1313" t="str">
            <v>26</v>
          </cell>
          <cell r="C1313" t="str">
            <v>161</v>
          </cell>
          <cell r="D1313" t="str">
            <v>Washtenaw</v>
          </cell>
          <cell r="E1313" t="str">
            <v>County</v>
          </cell>
          <cell r="F1313" t="str">
            <v>MI</v>
          </cell>
          <cell r="G1313">
            <v>344791</v>
          </cell>
          <cell r="H1313">
            <v>0.16446484972055536</v>
          </cell>
          <cell r="I1313">
            <v>0.5</v>
          </cell>
          <cell r="J1313">
            <v>0</v>
          </cell>
          <cell r="K1313" t="str">
            <v>TONS</v>
          </cell>
        </row>
        <row r="1314">
          <cell r="A1314" t="str">
            <v>26163</v>
          </cell>
          <cell r="B1314" t="str">
            <v>26</v>
          </cell>
          <cell r="C1314" t="str">
            <v>163</v>
          </cell>
          <cell r="D1314" t="str">
            <v>Wayne</v>
          </cell>
          <cell r="E1314" t="str">
            <v>County</v>
          </cell>
          <cell r="F1314" t="str">
            <v>MI</v>
          </cell>
          <cell r="G1314">
            <v>1820584</v>
          </cell>
          <cell r="H1314">
            <v>6.9560097199579916E-3</v>
          </cell>
          <cell r="I1314">
            <v>0.5</v>
          </cell>
          <cell r="J1314">
            <v>0</v>
          </cell>
          <cell r="K1314" t="str">
            <v>TONS</v>
          </cell>
        </row>
        <row r="1315">
          <cell r="A1315" t="str">
            <v>26165</v>
          </cell>
          <cell r="B1315" t="str">
            <v>26</v>
          </cell>
          <cell r="C1315" t="str">
            <v>165</v>
          </cell>
          <cell r="D1315" t="str">
            <v>Wexford</v>
          </cell>
          <cell r="E1315" t="str">
            <v>County</v>
          </cell>
          <cell r="F1315" t="str">
            <v>MI</v>
          </cell>
          <cell r="G1315">
            <v>32735</v>
          </cell>
          <cell r="H1315">
            <v>0.64288987322437763</v>
          </cell>
          <cell r="I1315">
            <v>1</v>
          </cell>
          <cell r="J1315">
            <v>95.618955957187012</v>
          </cell>
          <cell r="K1315" t="str">
            <v>TONS</v>
          </cell>
        </row>
        <row r="1316">
          <cell r="A1316" t="str">
            <v>27001</v>
          </cell>
          <cell r="B1316" t="str">
            <v>27</v>
          </cell>
          <cell r="C1316" t="str">
            <v>001</v>
          </cell>
          <cell r="D1316" t="str">
            <v>Aitkin</v>
          </cell>
          <cell r="E1316" t="str">
            <v>County</v>
          </cell>
          <cell r="F1316" t="str">
            <v>MN</v>
          </cell>
          <cell r="G1316">
            <v>16202</v>
          </cell>
          <cell r="H1316">
            <v>1</v>
          </cell>
          <cell r="I1316">
            <v>1</v>
          </cell>
          <cell r="J1316">
            <v>73.614555686307611</v>
          </cell>
          <cell r="K1316" t="str">
            <v>TONS</v>
          </cell>
        </row>
        <row r="1317">
          <cell r="A1317" t="str">
            <v>27003</v>
          </cell>
          <cell r="B1317" t="str">
            <v>27</v>
          </cell>
          <cell r="C1317" t="str">
            <v>003</v>
          </cell>
          <cell r="D1317" t="str">
            <v>Anoka</v>
          </cell>
          <cell r="E1317" t="str">
            <v>County</v>
          </cell>
          <cell r="F1317" t="str">
            <v>MN</v>
          </cell>
          <cell r="G1317">
            <v>330844</v>
          </cell>
          <cell r="H1317">
            <v>0.13500622649949826</v>
          </cell>
          <cell r="I1317">
            <v>0.5</v>
          </cell>
          <cell r="J1317">
            <v>0</v>
          </cell>
          <cell r="K1317" t="str">
            <v>TONS</v>
          </cell>
        </row>
        <row r="1318">
          <cell r="A1318" t="str">
            <v>27005</v>
          </cell>
          <cell r="B1318" t="str">
            <v>27</v>
          </cell>
          <cell r="C1318" t="str">
            <v>005</v>
          </cell>
          <cell r="D1318" t="str">
            <v>Becker</v>
          </cell>
          <cell r="E1318" t="str">
            <v>County</v>
          </cell>
          <cell r="F1318" t="str">
            <v>MN</v>
          </cell>
          <cell r="G1318">
            <v>32504</v>
          </cell>
          <cell r="H1318">
            <v>0.75470711297071125</v>
          </cell>
          <cell r="I1318">
            <v>1</v>
          </cell>
          <cell r="J1318">
            <v>111.45776234667399</v>
          </cell>
          <cell r="K1318" t="str">
            <v>TONS</v>
          </cell>
        </row>
        <row r="1319">
          <cell r="A1319" t="str">
            <v>27007</v>
          </cell>
          <cell r="B1319" t="str">
            <v>27</v>
          </cell>
          <cell r="C1319" t="str">
            <v>007</v>
          </cell>
          <cell r="D1319" t="str">
            <v>Beltrami</v>
          </cell>
          <cell r="E1319" t="str">
            <v>County</v>
          </cell>
          <cell r="F1319" t="str">
            <v>MN</v>
          </cell>
          <cell r="G1319">
            <v>44442</v>
          </cell>
          <cell r="H1319">
            <v>0.67089689932946317</v>
          </cell>
          <cell r="I1319">
            <v>1</v>
          </cell>
          <cell r="J1319">
            <v>135.47041058776372</v>
          </cell>
          <cell r="K1319" t="str">
            <v>TONS</v>
          </cell>
        </row>
        <row r="1320">
          <cell r="A1320" t="str">
            <v>27009</v>
          </cell>
          <cell r="B1320" t="str">
            <v>27</v>
          </cell>
          <cell r="C1320" t="str">
            <v>009</v>
          </cell>
          <cell r="D1320" t="str">
            <v>Benton</v>
          </cell>
          <cell r="E1320" t="str">
            <v>County</v>
          </cell>
          <cell r="F1320" t="str">
            <v>MN</v>
          </cell>
          <cell r="G1320">
            <v>38451</v>
          </cell>
          <cell r="H1320">
            <v>0.40011963277938156</v>
          </cell>
          <cell r="I1320">
            <v>0.5</v>
          </cell>
          <cell r="J1320">
            <v>34.951238712314606</v>
          </cell>
          <cell r="K1320" t="str">
            <v>TONS</v>
          </cell>
        </row>
        <row r="1321">
          <cell r="A1321" t="str">
            <v>27011</v>
          </cell>
          <cell r="B1321" t="str">
            <v>27</v>
          </cell>
          <cell r="C1321" t="str">
            <v>011</v>
          </cell>
          <cell r="D1321" t="str">
            <v>Big Stone</v>
          </cell>
          <cell r="E1321" t="str">
            <v>County</v>
          </cell>
          <cell r="F1321" t="str">
            <v>MN</v>
          </cell>
          <cell r="G1321">
            <v>5269</v>
          </cell>
          <cell r="H1321">
            <v>1</v>
          </cell>
          <cell r="I1321">
            <v>0</v>
          </cell>
          <cell r="J1321">
            <v>0</v>
          </cell>
          <cell r="K1321" t="str">
            <v>TONS</v>
          </cell>
        </row>
        <row r="1322">
          <cell r="A1322" t="str">
            <v>27013</v>
          </cell>
          <cell r="B1322" t="str">
            <v>27</v>
          </cell>
          <cell r="C1322" t="str">
            <v>013</v>
          </cell>
          <cell r="D1322" t="str">
            <v>Blue Earth</v>
          </cell>
          <cell r="E1322" t="str">
            <v>County</v>
          </cell>
          <cell r="F1322" t="str">
            <v>MN</v>
          </cell>
          <cell r="G1322">
            <v>64013</v>
          </cell>
          <cell r="H1322">
            <v>0.26892974864480651</v>
          </cell>
          <cell r="I1322">
            <v>0.5</v>
          </cell>
          <cell r="J1322">
            <v>39.108584623496661</v>
          </cell>
          <cell r="K1322" t="str">
            <v>TONS</v>
          </cell>
        </row>
        <row r="1323">
          <cell r="A1323" t="str">
            <v>27015</v>
          </cell>
          <cell r="B1323" t="str">
            <v>27</v>
          </cell>
          <cell r="C1323" t="str">
            <v>015</v>
          </cell>
          <cell r="D1323" t="str">
            <v>Brown</v>
          </cell>
          <cell r="E1323" t="str">
            <v>County</v>
          </cell>
          <cell r="F1323" t="str">
            <v>MN</v>
          </cell>
          <cell r="G1323">
            <v>25893</v>
          </cell>
          <cell r="H1323">
            <v>0.34939945158923263</v>
          </cell>
          <cell r="I1323">
            <v>0.5</v>
          </cell>
          <cell r="J1323">
            <v>20.552736862548606</v>
          </cell>
          <cell r="K1323" t="str">
            <v>TONS</v>
          </cell>
        </row>
        <row r="1324">
          <cell r="A1324" t="str">
            <v>27017</v>
          </cell>
          <cell r="B1324" t="str">
            <v>27</v>
          </cell>
          <cell r="C1324" t="str">
            <v>017</v>
          </cell>
          <cell r="D1324" t="str">
            <v>Carlton</v>
          </cell>
          <cell r="E1324" t="str">
            <v>County</v>
          </cell>
          <cell r="F1324" t="str">
            <v>MN</v>
          </cell>
          <cell r="G1324">
            <v>35386</v>
          </cell>
          <cell r="H1324">
            <v>0.55165884813202959</v>
          </cell>
          <cell r="I1324">
            <v>1</v>
          </cell>
          <cell r="J1324">
            <v>88.694589652660824</v>
          </cell>
          <cell r="K1324" t="str">
            <v>TONS</v>
          </cell>
        </row>
        <row r="1325">
          <cell r="A1325" t="str">
            <v>27019</v>
          </cell>
          <cell r="B1325" t="str">
            <v>27</v>
          </cell>
          <cell r="C1325" t="str">
            <v>019</v>
          </cell>
          <cell r="D1325" t="str">
            <v>Carver</v>
          </cell>
          <cell r="E1325" t="str">
            <v>County</v>
          </cell>
          <cell r="F1325" t="str">
            <v>MN</v>
          </cell>
          <cell r="G1325">
            <v>91042</v>
          </cell>
          <cell r="H1325">
            <v>0.18827574086685267</v>
          </cell>
          <cell r="I1325">
            <v>0.5</v>
          </cell>
          <cell r="J1325">
            <v>0</v>
          </cell>
          <cell r="K1325" t="str">
            <v>TONS</v>
          </cell>
        </row>
        <row r="1326">
          <cell r="A1326" t="str">
            <v>27021</v>
          </cell>
          <cell r="B1326" t="str">
            <v>27</v>
          </cell>
          <cell r="C1326" t="str">
            <v>021</v>
          </cell>
          <cell r="D1326" t="str">
            <v>Cass</v>
          </cell>
          <cell r="E1326" t="str">
            <v>County</v>
          </cell>
          <cell r="F1326" t="str">
            <v>MN</v>
          </cell>
          <cell r="G1326">
            <v>28567</v>
          </cell>
          <cell r="H1326">
            <v>1</v>
          </cell>
          <cell r="I1326">
            <v>1</v>
          </cell>
          <cell r="J1326">
            <v>129.79551983031413</v>
          </cell>
          <cell r="K1326" t="str">
            <v>TONS</v>
          </cell>
        </row>
        <row r="1327">
          <cell r="A1327" t="str">
            <v>27023</v>
          </cell>
          <cell r="B1327" t="str">
            <v>27</v>
          </cell>
          <cell r="C1327" t="str">
            <v>023</v>
          </cell>
          <cell r="D1327" t="str">
            <v>Chippewa</v>
          </cell>
          <cell r="E1327" t="str">
            <v>County</v>
          </cell>
          <cell r="F1327" t="str">
            <v>MN</v>
          </cell>
          <cell r="G1327">
            <v>12441</v>
          </cell>
          <cell r="H1327">
            <v>0.50341612410577929</v>
          </cell>
          <cell r="I1327">
            <v>0.5</v>
          </cell>
          <cell r="J1327">
            <v>14.2281188206192</v>
          </cell>
          <cell r="K1327" t="str">
            <v>TONS</v>
          </cell>
        </row>
        <row r="1328">
          <cell r="A1328" t="str">
            <v>27025</v>
          </cell>
          <cell r="B1328" t="str">
            <v>27</v>
          </cell>
          <cell r="C1328" t="str">
            <v>025</v>
          </cell>
          <cell r="D1328" t="str">
            <v>Chisago</v>
          </cell>
          <cell r="E1328" t="str">
            <v>County</v>
          </cell>
          <cell r="F1328" t="str">
            <v>MN</v>
          </cell>
          <cell r="G1328">
            <v>53887</v>
          </cell>
          <cell r="H1328">
            <v>0.55588546402657413</v>
          </cell>
          <cell r="I1328">
            <v>0.5</v>
          </cell>
          <cell r="J1328">
            <v>68.050981841233948</v>
          </cell>
          <cell r="K1328" t="str">
            <v>TONS</v>
          </cell>
        </row>
        <row r="1329">
          <cell r="A1329" t="str">
            <v>27027</v>
          </cell>
          <cell r="B1329" t="str">
            <v>27</v>
          </cell>
          <cell r="C1329" t="str">
            <v>027</v>
          </cell>
          <cell r="D1329" t="str">
            <v>Clay</v>
          </cell>
          <cell r="E1329" t="str">
            <v>County</v>
          </cell>
          <cell r="F1329" t="str">
            <v>MN</v>
          </cell>
          <cell r="G1329">
            <v>58999</v>
          </cell>
          <cell r="H1329">
            <v>0.27919117273174121</v>
          </cell>
          <cell r="I1329">
            <v>0.5</v>
          </cell>
          <cell r="J1329">
            <v>37.420656748082308</v>
          </cell>
          <cell r="K1329" t="str">
            <v>TONS</v>
          </cell>
        </row>
        <row r="1330">
          <cell r="A1330" t="str">
            <v>27029</v>
          </cell>
          <cell r="B1330" t="str">
            <v>27</v>
          </cell>
          <cell r="C1330" t="str">
            <v>029</v>
          </cell>
          <cell r="D1330" t="str">
            <v>Clearwater</v>
          </cell>
          <cell r="E1330" t="str">
            <v>County</v>
          </cell>
          <cell r="F1330" t="str">
            <v>MN</v>
          </cell>
          <cell r="G1330">
            <v>8695</v>
          </cell>
          <cell r="H1330">
            <v>1</v>
          </cell>
          <cell r="I1330">
            <v>1</v>
          </cell>
          <cell r="J1330">
            <v>39.506145024839199</v>
          </cell>
          <cell r="K1330" t="str">
            <v>TONS</v>
          </cell>
        </row>
        <row r="1331">
          <cell r="A1331" t="str">
            <v>27031</v>
          </cell>
          <cell r="B1331" t="str">
            <v>27</v>
          </cell>
          <cell r="C1331" t="str">
            <v>031</v>
          </cell>
          <cell r="D1331" t="str">
            <v>Cook</v>
          </cell>
          <cell r="E1331" t="str">
            <v>County</v>
          </cell>
          <cell r="F1331" t="str">
            <v>MN</v>
          </cell>
          <cell r="G1331">
            <v>5176</v>
          </cell>
          <cell r="H1331">
            <v>1</v>
          </cell>
          <cell r="I1331">
            <v>1</v>
          </cell>
          <cell r="J1331">
            <v>23.517401569703011</v>
          </cell>
          <cell r="K1331" t="str">
            <v>TONS</v>
          </cell>
        </row>
        <row r="1332">
          <cell r="A1332" t="str">
            <v>27033</v>
          </cell>
          <cell r="B1332" t="str">
            <v>27</v>
          </cell>
          <cell r="C1332" t="str">
            <v>033</v>
          </cell>
          <cell r="D1332" t="str">
            <v>Cottonwood</v>
          </cell>
          <cell r="E1332" t="str">
            <v>County</v>
          </cell>
          <cell r="F1332" t="str">
            <v>MN</v>
          </cell>
          <cell r="G1332">
            <v>11687</v>
          </cell>
          <cell r="H1332">
            <v>0.62274321896123896</v>
          </cell>
          <cell r="I1332">
            <v>0</v>
          </cell>
          <cell r="J1332">
            <v>0</v>
          </cell>
          <cell r="K1332" t="str">
            <v>TONS</v>
          </cell>
        </row>
        <row r="1333">
          <cell r="A1333" t="str">
            <v>27035</v>
          </cell>
          <cell r="B1333" t="str">
            <v>27</v>
          </cell>
          <cell r="C1333" t="str">
            <v>035</v>
          </cell>
          <cell r="D1333" t="str">
            <v>Crow Wing</v>
          </cell>
          <cell r="E1333" t="str">
            <v>County</v>
          </cell>
          <cell r="F1333" t="str">
            <v>MN</v>
          </cell>
          <cell r="G1333">
            <v>62500</v>
          </cell>
          <cell r="H1333">
            <v>0.62736000000000003</v>
          </cell>
          <cell r="I1333">
            <v>1</v>
          </cell>
          <cell r="J1333">
            <v>178.15249527589935</v>
          </cell>
          <cell r="K1333" t="str">
            <v>TONS</v>
          </cell>
        </row>
        <row r="1334">
          <cell r="A1334" t="str">
            <v>27037</v>
          </cell>
          <cell r="B1334" t="str">
            <v>27</v>
          </cell>
          <cell r="C1334" t="str">
            <v>037</v>
          </cell>
          <cell r="D1334" t="str">
            <v>Dakota</v>
          </cell>
          <cell r="E1334" t="str">
            <v>County</v>
          </cell>
          <cell r="F1334" t="str">
            <v>MN</v>
          </cell>
          <cell r="G1334">
            <v>398552</v>
          </cell>
          <cell r="H1334">
            <v>4.9308496758264916E-2</v>
          </cell>
          <cell r="I1334">
            <v>0.5</v>
          </cell>
          <cell r="J1334">
            <v>0</v>
          </cell>
          <cell r="K1334" t="str">
            <v>TONS</v>
          </cell>
        </row>
        <row r="1335">
          <cell r="A1335" t="str">
            <v>27039</v>
          </cell>
          <cell r="B1335" t="str">
            <v>27</v>
          </cell>
          <cell r="C1335" t="str">
            <v>039</v>
          </cell>
          <cell r="D1335" t="str">
            <v>Dodge</v>
          </cell>
          <cell r="E1335" t="str">
            <v>County</v>
          </cell>
          <cell r="F1335" t="str">
            <v>MN</v>
          </cell>
          <cell r="G1335">
            <v>20087</v>
          </cell>
          <cell r="H1335">
            <v>0.51764823019863593</v>
          </cell>
          <cell r="I1335">
            <v>0.5</v>
          </cell>
          <cell r="J1335">
            <v>23.62190316091305</v>
          </cell>
          <cell r="K1335" t="str">
            <v>TONS</v>
          </cell>
        </row>
        <row r="1336">
          <cell r="A1336" t="str">
            <v>27041</v>
          </cell>
          <cell r="B1336" t="str">
            <v>27</v>
          </cell>
          <cell r="C1336" t="str">
            <v>041</v>
          </cell>
          <cell r="D1336" t="str">
            <v>Douglas</v>
          </cell>
          <cell r="E1336" t="str">
            <v>County</v>
          </cell>
          <cell r="F1336" t="str">
            <v>MN</v>
          </cell>
          <cell r="G1336">
            <v>36009</v>
          </cell>
          <cell r="H1336">
            <v>0.52836790802299427</v>
          </cell>
          <cell r="I1336">
            <v>0.5</v>
          </cell>
          <cell r="J1336">
            <v>43.222766833961508</v>
          </cell>
          <cell r="K1336" t="str">
            <v>TONS</v>
          </cell>
        </row>
        <row r="1337">
          <cell r="A1337" t="str">
            <v>27043</v>
          </cell>
          <cell r="B1337" t="str">
            <v>27</v>
          </cell>
          <cell r="C1337" t="str">
            <v>043</v>
          </cell>
          <cell r="D1337" t="str">
            <v>Faribault</v>
          </cell>
          <cell r="E1337" t="str">
            <v>County</v>
          </cell>
          <cell r="F1337" t="str">
            <v>MN</v>
          </cell>
          <cell r="G1337">
            <v>14553</v>
          </cell>
          <cell r="H1337">
            <v>0.77619734762591908</v>
          </cell>
          <cell r="I1337">
            <v>0.5</v>
          </cell>
          <cell r="J1337">
            <v>25.661955963230803</v>
          </cell>
          <cell r="K1337" t="str">
            <v>TONS</v>
          </cell>
        </row>
        <row r="1338">
          <cell r="A1338" t="str">
            <v>27045</v>
          </cell>
          <cell r="B1338" t="str">
            <v>27</v>
          </cell>
          <cell r="C1338" t="str">
            <v>045</v>
          </cell>
          <cell r="D1338" t="str">
            <v>Fillmore</v>
          </cell>
          <cell r="E1338" t="str">
            <v>County</v>
          </cell>
          <cell r="F1338" t="str">
            <v>MN</v>
          </cell>
          <cell r="G1338">
            <v>20866</v>
          </cell>
          <cell r="H1338">
            <v>0.93280935493146744</v>
          </cell>
          <cell r="I1338">
            <v>0.5</v>
          </cell>
          <cell r="J1338">
            <v>44.217803724178843</v>
          </cell>
          <cell r="K1338" t="str">
            <v>TONS</v>
          </cell>
        </row>
        <row r="1339">
          <cell r="A1339" t="str">
            <v>27047</v>
          </cell>
          <cell r="B1339" t="str">
            <v>27</v>
          </cell>
          <cell r="C1339" t="str">
            <v>047</v>
          </cell>
          <cell r="D1339" t="str">
            <v>Freeborn</v>
          </cell>
          <cell r="E1339" t="str">
            <v>County</v>
          </cell>
          <cell r="F1339" t="str">
            <v>MN</v>
          </cell>
          <cell r="G1339">
            <v>31255</v>
          </cell>
          <cell r="H1339">
            <v>0.42831546952487604</v>
          </cell>
          <cell r="I1339">
            <v>0</v>
          </cell>
          <cell r="J1339">
            <v>0</v>
          </cell>
          <cell r="K1339" t="str">
            <v>TONS</v>
          </cell>
        </row>
        <row r="1340">
          <cell r="A1340" t="str">
            <v>27049</v>
          </cell>
          <cell r="B1340" t="str">
            <v>27</v>
          </cell>
          <cell r="C1340" t="str">
            <v>049</v>
          </cell>
          <cell r="D1340" t="str">
            <v>Goodhue</v>
          </cell>
          <cell r="E1340" t="str">
            <v>County</v>
          </cell>
          <cell r="F1340" t="str">
            <v>MN</v>
          </cell>
          <cell r="G1340">
            <v>46183</v>
          </cell>
          <cell r="H1340">
            <v>0.47043284325401119</v>
          </cell>
          <cell r="I1340">
            <v>0.5</v>
          </cell>
          <cell r="J1340">
            <v>49.356555883246493</v>
          </cell>
          <cell r="K1340" t="str">
            <v>TONS</v>
          </cell>
        </row>
        <row r="1341">
          <cell r="A1341" t="str">
            <v>27051</v>
          </cell>
          <cell r="B1341" t="str">
            <v>27</v>
          </cell>
          <cell r="C1341" t="str">
            <v>051</v>
          </cell>
          <cell r="D1341" t="str">
            <v>Grant</v>
          </cell>
          <cell r="E1341" t="str">
            <v>County</v>
          </cell>
          <cell r="F1341" t="str">
            <v>MN</v>
          </cell>
          <cell r="G1341">
            <v>6018</v>
          </cell>
          <cell r="H1341">
            <v>1</v>
          </cell>
          <cell r="I1341">
            <v>0</v>
          </cell>
          <cell r="J1341">
            <v>0</v>
          </cell>
          <cell r="K1341" t="str">
            <v>TONS</v>
          </cell>
        </row>
        <row r="1342">
          <cell r="A1342" t="str">
            <v>27053</v>
          </cell>
          <cell r="B1342" t="str">
            <v>27</v>
          </cell>
          <cell r="C1342" t="str">
            <v>053</v>
          </cell>
          <cell r="D1342" t="str">
            <v>Hennepin</v>
          </cell>
          <cell r="E1342" t="str">
            <v>County</v>
          </cell>
          <cell r="F1342" t="str">
            <v>MN</v>
          </cell>
          <cell r="G1342">
            <v>1152425</v>
          </cell>
          <cell r="H1342">
            <v>2.2249604095711216E-2</v>
          </cell>
          <cell r="I1342">
            <v>0.5</v>
          </cell>
          <cell r="J1342">
            <v>0</v>
          </cell>
          <cell r="K1342" t="str">
            <v>TONS</v>
          </cell>
        </row>
        <row r="1343">
          <cell r="A1343" t="str">
            <v>27055</v>
          </cell>
          <cell r="B1343" t="str">
            <v>27</v>
          </cell>
          <cell r="C1343" t="str">
            <v>055</v>
          </cell>
          <cell r="D1343" t="str">
            <v>Houston</v>
          </cell>
          <cell r="E1343" t="str">
            <v>County</v>
          </cell>
          <cell r="F1343" t="str">
            <v>MN</v>
          </cell>
          <cell r="G1343">
            <v>19027</v>
          </cell>
          <cell r="H1343">
            <v>0.57392126977453095</v>
          </cell>
          <cell r="I1343">
            <v>1</v>
          </cell>
          <cell r="J1343">
            <v>49.615538087549638</v>
          </cell>
          <cell r="K1343" t="str">
            <v>TONS</v>
          </cell>
        </row>
        <row r="1344">
          <cell r="A1344" t="str">
            <v>27057</v>
          </cell>
          <cell r="B1344" t="str">
            <v>27</v>
          </cell>
          <cell r="C1344" t="str">
            <v>057</v>
          </cell>
          <cell r="D1344" t="str">
            <v>Hubbard</v>
          </cell>
          <cell r="E1344" t="str">
            <v>County</v>
          </cell>
          <cell r="F1344" t="str">
            <v>MN</v>
          </cell>
          <cell r="G1344">
            <v>20428</v>
          </cell>
          <cell r="H1344">
            <v>0.83365968278832969</v>
          </cell>
          <cell r="I1344">
            <v>1</v>
          </cell>
          <cell r="J1344">
            <v>77.376612969869072</v>
          </cell>
          <cell r="K1344" t="str">
            <v>TONS</v>
          </cell>
        </row>
        <row r="1345">
          <cell r="A1345" t="str">
            <v>27059</v>
          </cell>
          <cell r="B1345" t="str">
            <v>27</v>
          </cell>
          <cell r="C1345" t="str">
            <v>059</v>
          </cell>
          <cell r="D1345" t="str">
            <v>Isanti</v>
          </cell>
          <cell r="E1345" t="str">
            <v>County</v>
          </cell>
          <cell r="F1345" t="str">
            <v>MN</v>
          </cell>
          <cell r="G1345">
            <v>37816</v>
          </cell>
          <cell r="H1345">
            <v>0.62264649883647138</v>
          </cell>
          <cell r="I1345">
            <v>0.5</v>
          </cell>
          <cell r="J1345">
            <v>53.491184057208976</v>
          </cell>
          <cell r="K1345" t="str">
            <v>TONS</v>
          </cell>
        </row>
        <row r="1346">
          <cell r="A1346" t="str">
            <v>27061</v>
          </cell>
          <cell r="B1346" t="str">
            <v>27</v>
          </cell>
          <cell r="C1346" t="str">
            <v>061</v>
          </cell>
          <cell r="D1346" t="str">
            <v>Itasca</v>
          </cell>
          <cell r="E1346" t="str">
            <v>County</v>
          </cell>
          <cell r="F1346" t="str">
            <v>MN</v>
          </cell>
          <cell r="G1346">
            <v>45058</v>
          </cell>
          <cell r="H1346">
            <v>0.7939322650805628</v>
          </cell>
          <cell r="I1346">
            <v>1</v>
          </cell>
          <cell r="J1346">
            <v>162.53632271116419</v>
          </cell>
          <cell r="K1346" t="str">
            <v>TONS</v>
          </cell>
        </row>
        <row r="1347">
          <cell r="A1347" t="str">
            <v>27063</v>
          </cell>
          <cell r="B1347" t="str">
            <v>27</v>
          </cell>
          <cell r="C1347" t="str">
            <v>063</v>
          </cell>
          <cell r="D1347" t="str">
            <v>Jackson</v>
          </cell>
          <cell r="E1347" t="str">
            <v>County</v>
          </cell>
          <cell r="F1347" t="str">
            <v>MN</v>
          </cell>
          <cell r="G1347">
            <v>10266</v>
          </cell>
          <cell r="H1347">
            <v>0.69131112409896744</v>
          </cell>
          <cell r="I1347">
            <v>0</v>
          </cell>
          <cell r="J1347">
            <v>0</v>
          </cell>
          <cell r="K1347" t="str">
            <v>TONS</v>
          </cell>
        </row>
        <row r="1348">
          <cell r="A1348" t="str">
            <v>27065</v>
          </cell>
          <cell r="B1348" t="str">
            <v>27</v>
          </cell>
          <cell r="C1348" t="str">
            <v>065</v>
          </cell>
          <cell r="D1348" t="str">
            <v>Kanabec</v>
          </cell>
          <cell r="E1348" t="str">
            <v>County</v>
          </cell>
          <cell r="F1348" t="str">
            <v>MN</v>
          </cell>
          <cell r="G1348">
            <v>16239</v>
          </cell>
          <cell r="H1348">
            <v>0.77400086212205188</v>
          </cell>
          <cell r="I1348">
            <v>1</v>
          </cell>
          <cell r="J1348">
            <v>57.107847822565141</v>
          </cell>
          <cell r="K1348" t="str">
            <v>TONS</v>
          </cell>
        </row>
        <row r="1349">
          <cell r="A1349" t="str">
            <v>27067</v>
          </cell>
          <cell r="B1349" t="str">
            <v>27</v>
          </cell>
          <cell r="C1349" t="str">
            <v>067</v>
          </cell>
          <cell r="D1349" t="str">
            <v>Kandiyohi</v>
          </cell>
          <cell r="E1349" t="str">
            <v>County</v>
          </cell>
          <cell r="F1349" t="str">
            <v>MN</v>
          </cell>
          <cell r="G1349">
            <v>42239</v>
          </cell>
          <cell r="H1349">
            <v>0.44525201827694783</v>
          </cell>
          <cell r="I1349">
            <v>0.5</v>
          </cell>
          <cell r="J1349">
            <v>42.725248388852847</v>
          </cell>
          <cell r="K1349" t="str">
            <v>TONS</v>
          </cell>
        </row>
        <row r="1350">
          <cell r="A1350" t="str">
            <v>27069</v>
          </cell>
          <cell r="B1350" t="str">
            <v>27</v>
          </cell>
          <cell r="C1350" t="str">
            <v>069</v>
          </cell>
          <cell r="D1350" t="str">
            <v>Kittson</v>
          </cell>
          <cell r="E1350" t="str">
            <v>County</v>
          </cell>
          <cell r="F1350" t="str">
            <v>MN</v>
          </cell>
          <cell r="G1350">
            <v>4552</v>
          </cell>
          <cell r="H1350">
            <v>1</v>
          </cell>
          <cell r="I1350">
            <v>0.5</v>
          </cell>
          <cell r="J1350">
            <v>10.341113982350089</v>
          </cell>
          <cell r="K1350" t="str">
            <v>TONS</v>
          </cell>
        </row>
        <row r="1351">
          <cell r="A1351" t="str">
            <v>27071</v>
          </cell>
          <cell r="B1351" t="str">
            <v>27</v>
          </cell>
          <cell r="C1351" t="str">
            <v>071</v>
          </cell>
          <cell r="D1351" t="str">
            <v>Koochiching</v>
          </cell>
          <cell r="E1351" t="str">
            <v>County</v>
          </cell>
          <cell r="F1351" t="str">
            <v>MN</v>
          </cell>
          <cell r="G1351">
            <v>13311</v>
          </cell>
          <cell r="H1351">
            <v>0.46998722860791825</v>
          </cell>
          <cell r="I1351">
            <v>1</v>
          </cell>
          <cell r="J1351">
            <v>28.424432809130995</v>
          </cell>
          <cell r="K1351" t="str">
            <v>TONS</v>
          </cell>
        </row>
        <row r="1352">
          <cell r="A1352" t="str">
            <v>27073</v>
          </cell>
          <cell r="B1352" t="str">
            <v>27</v>
          </cell>
          <cell r="C1352" t="str">
            <v>073</v>
          </cell>
          <cell r="D1352" t="str">
            <v>Lac qui Parle</v>
          </cell>
          <cell r="E1352" t="str">
            <v>County</v>
          </cell>
          <cell r="F1352" t="str">
            <v>MN</v>
          </cell>
          <cell r="G1352">
            <v>7259</v>
          </cell>
          <cell r="H1352">
            <v>1</v>
          </cell>
          <cell r="I1352">
            <v>0</v>
          </cell>
          <cell r="J1352">
            <v>0</v>
          </cell>
          <cell r="K1352" t="str">
            <v>TONS</v>
          </cell>
        </row>
        <row r="1353">
          <cell r="A1353" t="str">
            <v>27075</v>
          </cell>
          <cell r="B1353" t="str">
            <v>27</v>
          </cell>
          <cell r="C1353" t="str">
            <v>075</v>
          </cell>
          <cell r="D1353" t="str">
            <v>Lake</v>
          </cell>
          <cell r="E1353" t="str">
            <v>County</v>
          </cell>
          <cell r="F1353" t="str">
            <v>MN</v>
          </cell>
          <cell r="G1353">
            <v>10866</v>
          </cell>
          <cell r="H1353">
            <v>0.6697956929872998</v>
          </cell>
          <cell r="I1353">
            <v>1</v>
          </cell>
          <cell r="J1353">
            <v>33.067938296811924</v>
          </cell>
          <cell r="K1353" t="str">
            <v>TONS</v>
          </cell>
        </row>
        <row r="1354">
          <cell r="A1354" t="str">
            <v>27077</v>
          </cell>
          <cell r="B1354" t="str">
            <v>27</v>
          </cell>
          <cell r="C1354" t="str">
            <v>077</v>
          </cell>
          <cell r="D1354" t="str">
            <v>Lake of the Woods</v>
          </cell>
          <cell r="E1354" t="str">
            <v>County</v>
          </cell>
          <cell r="F1354" t="str">
            <v>MN</v>
          </cell>
          <cell r="G1354">
            <v>4045</v>
          </cell>
          <cell r="H1354">
            <v>1</v>
          </cell>
          <cell r="I1354">
            <v>0.5</v>
          </cell>
          <cell r="J1354">
            <v>9.1893247053176879</v>
          </cell>
          <cell r="K1354" t="str">
            <v>TONS</v>
          </cell>
        </row>
        <row r="1355">
          <cell r="A1355" t="str">
            <v>27079</v>
          </cell>
          <cell r="B1355" t="str">
            <v>27</v>
          </cell>
          <cell r="C1355" t="str">
            <v>079</v>
          </cell>
          <cell r="D1355" t="str">
            <v>Le Sueur</v>
          </cell>
          <cell r="E1355" t="str">
            <v>County</v>
          </cell>
          <cell r="F1355" t="str">
            <v>MN</v>
          </cell>
          <cell r="G1355">
            <v>27703</v>
          </cell>
          <cell r="H1355">
            <v>0.62159332924232036</v>
          </cell>
          <cell r="I1355">
            <v>0.5</v>
          </cell>
          <cell r="J1355">
            <v>39.119943492106437</v>
          </cell>
          <cell r="K1355" t="str">
            <v>TONS</v>
          </cell>
        </row>
        <row r="1356">
          <cell r="A1356" t="str">
            <v>27081</v>
          </cell>
          <cell r="B1356" t="str">
            <v>27</v>
          </cell>
          <cell r="C1356" t="str">
            <v>081</v>
          </cell>
          <cell r="D1356" t="str">
            <v>Lincoln</v>
          </cell>
          <cell r="E1356" t="str">
            <v>County</v>
          </cell>
          <cell r="F1356" t="str">
            <v>MN</v>
          </cell>
          <cell r="G1356">
            <v>5896</v>
          </cell>
          <cell r="H1356">
            <v>1</v>
          </cell>
          <cell r="I1356">
            <v>1</v>
          </cell>
          <cell r="J1356">
            <v>26.788755729321668</v>
          </cell>
          <cell r="K1356" t="str">
            <v>TONS</v>
          </cell>
        </row>
        <row r="1357">
          <cell r="A1357" t="str">
            <v>27083</v>
          </cell>
          <cell r="B1357" t="str">
            <v>27</v>
          </cell>
          <cell r="C1357" t="str">
            <v>083</v>
          </cell>
          <cell r="D1357" t="str">
            <v>Lyon</v>
          </cell>
          <cell r="E1357" t="str">
            <v>County</v>
          </cell>
          <cell r="F1357" t="str">
            <v>MN</v>
          </cell>
          <cell r="G1357">
            <v>25857</v>
          </cell>
          <cell r="H1357">
            <v>0.47928994082840237</v>
          </cell>
          <cell r="I1357">
            <v>0</v>
          </cell>
          <cell r="J1357">
            <v>0</v>
          </cell>
          <cell r="K1357" t="str">
            <v>TONS</v>
          </cell>
        </row>
        <row r="1358">
          <cell r="A1358" t="str">
            <v>27085</v>
          </cell>
          <cell r="B1358" t="str">
            <v>27</v>
          </cell>
          <cell r="C1358" t="str">
            <v>085</v>
          </cell>
          <cell r="D1358" t="str">
            <v>McLeod</v>
          </cell>
          <cell r="E1358" t="str">
            <v>County</v>
          </cell>
          <cell r="F1358" t="str">
            <v>MN</v>
          </cell>
          <cell r="G1358">
            <v>36651</v>
          </cell>
          <cell r="H1358">
            <v>0.46555346375269435</v>
          </cell>
          <cell r="I1358">
            <v>0</v>
          </cell>
          <cell r="J1358">
            <v>0</v>
          </cell>
          <cell r="K1358" t="str">
            <v>TONS</v>
          </cell>
        </row>
        <row r="1359">
          <cell r="A1359" t="str">
            <v>27087</v>
          </cell>
          <cell r="B1359" t="str">
            <v>27</v>
          </cell>
          <cell r="C1359" t="str">
            <v>087</v>
          </cell>
          <cell r="D1359" t="str">
            <v>Mahnomen</v>
          </cell>
          <cell r="E1359" t="str">
            <v>County</v>
          </cell>
          <cell r="F1359" t="str">
            <v>MN</v>
          </cell>
          <cell r="G1359">
            <v>5413</v>
          </cell>
          <cell r="H1359">
            <v>1</v>
          </cell>
          <cell r="I1359">
            <v>1</v>
          </cell>
          <cell r="J1359">
            <v>24.594222313910819</v>
          </cell>
          <cell r="K1359" t="str">
            <v>TONS</v>
          </cell>
        </row>
        <row r="1360">
          <cell r="A1360" t="str">
            <v>27089</v>
          </cell>
          <cell r="B1360" t="str">
            <v>27</v>
          </cell>
          <cell r="C1360" t="str">
            <v>089</v>
          </cell>
          <cell r="D1360" t="str">
            <v>Marshall</v>
          </cell>
          <cell r="E1360" t="str">
            <v>County</v>
          </cell>
          <cell r="F1360" t="str">
            <v>MN</v>
          </cell>
          <cell r="G1360">
            <v>9439</v>
          </cell>
          <cell r="H1360">
            <v>1</v>
          </cell>
          <cell r="I1360">
            <v>0.5</v>
          </cell>
          <cell r="J1360">
            <v>21.443272161555907</v>
          </cell>
          <cell r="K1360" t="str">
            <v>TONS</v>
          </cell>
        </row>
        <row r="1361">
          <cell r="A1361" t="str">
            <v>27091</v>
          </cell>
          <cell r="B1361" t="str">
            <v>27</v>
          </cell>
          <cell r="C1361" t="str">
            <v>091</v>
          </cell>
          <cell r="D1361" t="str">
            <v>Martin</v>
          </cell>
          <cell r="E1361" t="str">
            <v>County</v>
          </cell>
          <cell r="F1361" t="str">
            <v>MN</v>
          </cell>
          <cell r="G1361">
            <v>20840</v>
          </cell>
          <cell r="H1361">
            <v>0.54040307101727447</v>
          </cell>
          <cell r="I1361">
            <v>0</v>
          </cell>
          <cell r="J1361">
            <v>0</v>
          </cell>
          <cell r="K1361" t="str">
            <v>TONS</v>
          </cell>
        </row>
        <row r="1362">
          <cell r="A1362" t="str">
            <v>27093</v>
          </cell>
          <cell r="B1362" t="str">
            <v>27</v>
          </cell>
          <cell r="C1362" t="str">
            <v>093</v>
          </cell>
          <cell r="D1362" t="str">
            <v>Meeker</v>
          </cell>
          <cell r="E1362" t="str">
            <v>County</v>
          </cell>
          <cell r="F1362" t="str">
            <v>MN</v>
          </cell>
          <cell r="G1362">
            <v>23300</v>
          </cell>
          <cell r="H1362">
            <v>0.65519313304721027</v>
          </cell>
          <cell r="I1362">
            <v>0.5</v>
          </cell>
          <cell r="J1362">
            <v>34.680897639401678</v>
          </cell>
          <cell r="K1362" t="str">
            <v>TONS</v>
          </cell>
        </row>
        <row r="1363">
          <cell r="A1363" t="str">
            <v>27095</v>
          </cell>
          <cell r="B1363" t="str">
            <v>27</v>
          </cell>
          <cell r="C1363" t="str">
            <v>095</v>
          </cell>
          <cell r="D1363" t="str">
            <v>Mille Lacs</v>
          </cell>
          <cell r="E1363" t="str">
            <v>County</v>
          </cell>
          <cell r="F1363" t="str">
            <v>MN</v>
          </cell>
          <cell r="G1363">
            <v>26097</v>
          </cell>
          <cell r="H1363">
            <v>0.70824232670421883</v>
          </cell>
          <cell r="I1363">
            <v>0.5</v>
          </cell>
          <cell r="J1363">
            <v>41.989193702938643</v>
          </cell>
          <cell r="K1363" t="str">
            <v>TONS</v>
          </cell>
        </row>
        <row r="1364">
          <cell r="A1364" t="str">
            <v>27097</v>
          </cell>
          <cell r="B1364" t="str">
            <v>27</v>
          </cell>
          <cell r="C1364" t="str">
            <v>097</v>
          </cell>
          <cell r="D1364" t="str">
            <v>Morrison</v>
          </cell>
          <cell r="E1364" t="str">
            <v>County</v>
          </cell>
          <cell r="F1364" t="str">
            <v>MN</v>
          </cell>
          <cell r="G1364">
            <v>33198</v>
          </cell>
          <cell r="H1364">
            <v>0.72817639616844387</v>
          </cell>
          <cell r="I1364">
            <v>0.5</v>
          </cell>
          <cell r="J1364">
            <v>54.917857954598198</v>
          </cell>
          <cell r="K1364" t="str">
            <v>TONS</v>
          </cell>
        </row>
        <row r="1365">
          <cell r="A1365" t="str">
            <v>27099</v>
          </cell>
          <cell r="B1365" t="str">
            <v>27</v>
          </cell>
          <cell r="C1365" t="str">
            <v>099</v>
          </cell>
          <cell r="D1365" t="str">
            <v>Mower</v>
          </cell>
          <cell r="E1365" t="str">
            <v>County</v>
          </cell>
          <cell r="F1365" t="str">
            <v>MN</v>
          </cell>
          <cell r="G1365">
            <v>39163</v>
          </cell>
          <cell r="H1365">
            <v>0.35901233306947883</v>
          </cell>
          <cell r="I1365">
            <v>0</v>
          </cell>
          <cell r="J1365">
            <v>0</v>
          </cell>
          <cell r="K1365" t="str">
            <v>TONS</v>
          </cell>
        </row>
        <row r="1366">
          <cell r="A1366" t="str">
            <v>27101</v>
          </cell>
          <cell r="B1366" t="str">
            <v>27</v>
          </cell>
          <cell r="C1366" t="str">
            <v>101</v>
          </cell>
          <cell r="D1366" t="str">
            <v>Murray</v>
          </cell>
          <cell r="E1366" t="str">
            <v>County</v>
          </cell>
          <cell r="F1366" t="str">
            <v>MN</v>
          </cell>
          <cell r="G1366">
            <v>8725</v>
          </cell>
          <cell r="H1366">
            <v>1</v>
          </cell>
          <cell r="I1366">
            <v>0</v>
          </cell>
          <cell r="J1366">
            <v>0</v>
          </cell>
          <cell r="K1366" t="str">
            <v>TONS</v>
          </cell>
        </row>
        <row r="1367">
          <cell r="A1367" t="str">
            <v>27103</v>
          </cell>
          <cell r="B1367" t="str">
            <v>27</v>
          </cell>
          <cell r="C1367" t="str">
            <v>103</v>
          </cell>
          <cell r="D1367" t="str">
            <v>Nicollet</v>
          </cell>
          <cell r="E1367" t="str">
            <v>County</v>
          </cell>
          <cell r="F1367" t="str">
            <v>MN</v>
          </cell>
          <cell r="G1367">
            <v>32727</v>
          </cell>
          <cell r="H1367">
            <v>0.25572157545757324</v>
          </cell>
          <cell r="I1367">
            <v>0.5</v>
          </cell>
          <cell r="J1367">
            <v>19.012474279061486</v>
          </cell>
          <cell r="K1367" t="str">
            <v>TONS</v>
          </cell>
        </row>
        <row r="1368">
          <cell r="A1368" t="str">
            <v>27105</v>
          </cell>
          <cell r="B1368" t="str">
            <v>27</v>
          </cell>
          <cell r="C1368" t="str">
            <v>105</v>
          </cell>
          <cell r="D1368" t="str">
            <v>Nobles</v>
          </cell>
          <cell r="E1368" t="str">
            <v>County</v>
          </cell>
          <cell r="F1368" t="str">
            <v>MN</v>
          </cell>
          <cell r="G1368">
            <v>21378</v>
          </cell>
          <cell r="H1368">
            <v>0.40986060435962202</v>
          </cell>
          <cell r="I1368">
            <v>1</v>
          </cell>
          <cell r="J1368">
            <v>39.810562703581489</v>
          </cell>
          <cell r="K1368" t="str">
            <v>TONS</v>
          </cell>
        </row>
        <row r="1369">
          <cell r="A1369" t="str">
            <v>27107</v>
          </cell>
          <cell r="B1369" t="str">
            <v>27</v>
          </cell>
          <cell r="C1369" t="str">
            <v>107</v>
          </cell>
          <cell r="D1369" t="str">
            <v>Norman</v>
          </cell>
          <cell r="E1369" t="str">
            <v>County</v>
          </cell>
          <cell r="F1369" t="str">
            <v>MN</v>
          </cell>
          <cell r="G1369">
            <v>6852</v>
          </cell>
          <cell r="H1369">
            <v>1</v>
          </cell>
          <cell r="I1369">
            <v>0.5</v>
          </cell>
          <cell r="J1369">
            <v>15.56619354285211</v>
          </cell>
          <cell r="K1369" t="str">
            <v>TONS</v>
          </cell>
        </row>
        <row r="1370">
          <cell r="A1370" t="str">
            <v>27109</v>
          </cell>
          <cell r="B1370" t="str">
            <v>27</v>
          </cell>
          <cell r="C1370" t="str">
            <v>109</v>
          </cell>
          <cell r="D1370" t="str">
            <v>Olmsted</v>
          </cell>
          <cell r="E1370" t="str">
            <v>County</v>
          </cell>
          <cell r="F1370" t="str">
            <v>MN</v>
          </cell>
          <cell r="G1370">
            <v>144248</v>
          </cell>
          <cell r="H1370">
            <v>0.16592951028783762</v>
          </cell>
          <cell r="I1370">
            <v>0.5</v>
          </cell>
          <cell r="J1370">
            <v>0</v>
          </cell>
          <cell r="K1370" t="str">
            <v>TONS</v>
          </cell>
        </row>
        <row r="1371">
          <cell r="A1371" t="str">
            <v>27111</v>
          </cell>
          <cell r="B1371" t="str">
            <v>27</v>
          </cell>
          <cell r="C1371" t="str">
            <v>111</v>
          </cell>
          <cell r="D1371" t="str">
            <v>Otter Tail</v>
          </cell>
          <cell r="E1371" t="str">
            <v>County</v>
          </cell>
          <cell r="F1371" t="str">
            <v>MN</v>
          </cell>
          <cell r="G1371">
            <v>57303</v>
          </cell>
          <cell r="H1371">
            <v>0.73589515383138748</v>
          </cell>
          <cell r="I1371">
            <v>0.5</v>
          </cell>
          <cell r="J1371">
            <v>95.798426081221635</v>
          </cell>
          <cell r="K1371" t="str">
            <v>TONS</v>
          </cell>
        </row>
        <row r="1372">
          <cell r="A1372" t="str">
            <v>27113</v>
          </cell>
          <cell r="B1372" t="str">
            <v>27</v>
          </cell>
          <cell r="C1372" t="str">
            <v>113</v>
          </cell>
          <cell r="D1372" t="str">
            <v>Pennington</v>
          </cell>
          <cell r="E1372" t="str">
            <v>County</v>
          </cell>
          <cell r="F1372" t="str">
            <v>MN</v>
          </cell>
          <cell r="G1372">
            <v>13930</v>
          </cell>
          <cell r="H1372">
            <v>0.36231155778894475</v>
          </cell>
          <cell r="I1372">
            <v>0.5</v>
          </cell>
          <cell r="J1372">
            <v>11.465641974719002</v>
          </cell>
          <cell r="K1372" t="str">
            <v>TONS</v>
          </cell>
        </row>
        <row r="1373">
          <cell r="A1373" t="str">
            <v>27115</v>
          </cell>
          <cell r="B1373" t="str">
            <v>27</v>
          </cell>
          <cell r="C1373" t="str">
            <v>115</v>
          </cell>
          <cell r="D1373" t="str">
            <v>Pine</v>
          </cell>
          <cell r="E1373" t="str">
            <v>County</v>
          </cell>
          <cell r="F1373" t="str">
            <v>MN</v>
          </cell>
          <cell r="G1373">
            <v>29750</v>
          </cell>
          <cell r="H1373">
            <v>0.89300840336134457</v>
          </cell>
          <cell r="I1373">
            <v>1</v>
          </cell>
          <cell r="J1373">
            <v>120.70842494248454</v>
          </cell>
          <cell r="K1373" t="str">
            <v>TONS</v>
          </cell>
        </row>
        <row r="1374">
          <cell r="A1374" t="str">
            <v>27117</v>
          </cell>
          <cell r="B1374" t="str">
            <v>27</v>
          </cell>
          <cell r="C1374" t="str">
            <v>117</v>
          </cell>
          <cell r="D1374" t="str">
            <v>Pipestone</v>
          </cell>
          <cell r="E1374" t="str">
            <v>County</v>
          </cell>
          <cell r="F1374" t="str">
            <v>MN</v>
          </cell>
          <cell r="G1374">
            <v>9596</v>
          </cell>
          <cell r="H1374">
            <v>0.57294706127553152</v>
          </cell>
          <cell r="I1374">
            <v>0</v>
          </cell>
          <cell r="J1374">
            <v>0</v>
          </cell>
          <cell r="K1374" t="str">
            <v>TONS</v>
          </cell>
        </row>
        <row r="1375">
          <cell r="A1375" t="str">
            <v>27119</v>
          </cell>
          <cell r="B1375" t="str">
            <v>27</v>
          </cell>
          <cell r="C1375" t="str">
            <v>119</v>
          </cell>
          <cell r="D1375" t="str">
            <v>Polk</v>
          </cell>
          <cell r="E1375" t="str">
            <v>County</v>
          </cell>
          <cell r="F1375" t="str">
            <v>MN</v>
          </cell>
          <cell r="G1375">
            <v>31600</v>
          </cell>
          <cell r="H1375">
            <v>0.48474683544303798</v>
          </cell>
          <cell r="I1375">
            <v>0.5</v>
          </cell>
          <cell r="J1375">
            <v>34.799029872943464</v>
          </cell>
          <cell r="K1375" t="str">
            <v>TONS</v>
          </cell>
        </row>
        <row r="1376">
          <cell r="A1376" t="str">
            <v>27121</v>
          </cell>
          <cell r="B1376" t="str">
            <v>27</v>
          </cell>
          <cell r="C1376" t="str">
            <v>121</v>
          </cell>
          <cell r="D1376" t="str">
            <v>Pope</v>
          </cell>
          <cell r="E1376" t="str">
            <v>County</v>
          </cell>
          <cell r="F1376" t="str">
            <v>MN</v>
          </cell>
          <cell r="G1376">
            <v>10995</v>
          </cell>
          <cell r="H1376">
            <v>1</v>
          </cell>
          <cell r="I1376">
            <v>0</v>
          </cell>
          <cell r="J1376">
            <v>0</v>
          </cell>
          <cell r="K1376" t="str">
            <v>TONS</v>
          </cell>
        </row>
        <row r="1377">
          <cell r="A1377" t="str">
            <v>27123</v>
          </cell>
          <cell r="B1377" t="str">
            <v>27</v>
          </cell>
          <cell r="C1377" t="str">
            <v>123</v>
          </cell>
          <cell r="D1377" t="str">
            <v>Ramsey</v>
          </cell>
          <cell r="E1377" t="str">
            <v>County</v>
          </cell>
          <cell r="F1377" t="str">
            <v>MN</v>
          </cell>
          <cell r="G1377">
            <v>508640</v>
          </cell>
          <cell r="H1377">
            <v>1.8716577540106951E-3</v>
          </cell>
          <cell r="I1377">
            <v>0.5</v>
          </cell>
          <cell r="J1377">
            <v>0</v>
          </cell>
          <cell r="K1377" t="str">
            <v>TONS</v>
          </cell>
        </row>
        <row r="1378">
          <cell r="A1378" t="str">
            <v>27125</v>
          </cell>
          <cell r="B1378" t="str">
            <v>27</v>
          </cell>
          <cell r="C1378" t="str">
            <v>125</v>
          </cell>
          <cell r="D1378" t="str">
            <v>Red Lake</v>
          </cell>
          <cell r="E1378" t="str">
            <v>County</v>
          </cell>
          <cell r="F1378" t="str">
            <v>MN</v>
          </cell>
          <cell r="G1378">
            <v>4089</v>
          </cell>
          <cell r="H1378">
            <v>1</v>
          </cell>
          <cell r="I1378">
            <v>0.5</v>
          </cell>
          <cell r="J1378">
            <v>9.2892827490838119</v>
          </cell>
          <cell r="K1378" t="str">
            <v>TONS</v>
          </cell>
        </row>
        <row r="1379">
          <cell r="A1379" t="str">
            <v>27127</v>
          </cell>
          <cell r="B1379" t="str">
            <v>27</v>
          </cell>
          <cell r="C1379" t="str">
            <v>127</v>
          </cell>
          <cell r="D1379" t="str">
            <v>Redwood</v>
          </cell>
          <cell r="E1379" t="str">
            <v>County</v>
          </cell>
          <cell r="F1379" t="str">
            <v>MN</v>
          </cell>
          <cell r="G1379">
            <v>16059</v>
          </cell>
          <cell r="H1379">
            <v>0.69126346596923849</v>
          </cell>
          <cell r="I1379">
            <v>0.5</v>
          </cell>
          <cell r="J1379">
            <v>25.218960087449105</v>
          </cell>
          <cell r="K1379" t="str">
            <v>TONS</v>
          </cell>
        </row>
        <row r="1380">
          <cell r="A1380" t="str">
            <v>27129</v>
          </cell>
          <cell r="B1380" t="str">
            <v>27</v>
          </cell>
          <cell r="C1380" t="str">
            <v>129</v>
          </cell>
          <cell r="D1380" t="str">
            <v>Renville</v>
          </cell>
          <cell r="E1380" t="str">
            <v>County</v>
          </cell>
          <cell r="F1380" t="str">
            <v>MN</v>
          </cell>
          <cell r="G1380">
            <v>15730</v>
          </cell>
          <cell r="H1380">
            <v>1</v>
          </cell>
          <cell r="I1380">
            <v>0</v>
          </cell>
          <cell r="J1380">
            <v>0</v>
          </cell>
          <cell r="K1380" t="str">
            <v>TONS</v>
          </cell>
        </row>
        <row r="1381">
          <cell r="A1381" t="str">
            <v>27131</v>
          </cell>
          <cell r="B1381" t="str">
            <v>27</v>
          </cell>
          <cell r="C1381" t="str">
            <v>131</v>
          </cell>
          <cell r="D1381" t="str">
            <v>Rice</v>
          </cell>
          <cell r="E1381" t="str">
            <v>County</v>
          </cell>
          <cell r="F1381" t="str">
            <v>MN</v>
          </cell>
          <cell r="G1381">
            <v>64142</v>
          </cell>
          <cell r="H1381">
            <v>0.25934645006392065</v>
          </cell>
          <cell r="I1381">
            <v>0.5</v>
          </cell>
          <cell r="J1381">
            <v>37.790955864761358</v>
          </cell>
          <cell r="K1381" t="str">
            <v>TONS</v>
          </cell>
        </row>
        <row r="1382">
          <cell r="A1382" t="str">
            <v>27133</v>
          </cell>
          <cell r="B1382" t="str">
            <v>27</v>
          </cell>
          <cell r="C1382" t="str">
            <v>133</v>
          </cell>
          <cell r="D1382" t="str">
            <v>Rock</v>
          </cell>
          <cell r="E1382" t="str">
            <v>County</v>
          </cell>
          <cell r="F1382" t="str">
            <v>MN</v>
          </cell>
          <cell r="G1382">
            <v>9687</v>
          </cell>
          <cell r="H1382">
            <v>0.52307215856302258</v>
          </cell>
          <cell r="I1382">
            <v>1</v>
          </cell>
          <cell r="J1382">
            <v>23.022154898316302</v>
          </cell>
          <cell r="K1382" t="str">
            <v>TONS</v>
          </cell>
        </row>
        <row r="1383">
          <cell r="A1383" t="str">
            <v>27135</v>
          </cell>
          <cell r="B1383" t="str">
            <v>27</v>
          </cell>
          <cell r="C1383" t="str">
            <v>135</v>
          </cell>
          <cell r="D1383" t="str">
            <v>Roseau</v>
          </cell>
          <cell r="E1383" t="str">
            <v>County</v>
          </cell>
          <cell r="F1383" t="str">
            <v>MN</v>
          </cell>
          <cell r="G1383">
            <v>15629</v>
          </cell>
          <cell r="H1383">
            <v>0.82321325740610407</v>
          </cell>
          <cell r="I1383">
            <v>0.5</v>
          </cell>
          <cell r="J1383">
            <v>29.228640706703917</v>
          </cell>
          <cell r="K1383" t="str">
            <v>TONS</v>
          </cell>
        </row>
        <row r="1384">
          <cell r="A1384" t="str">
            <v>27137</v>
          </cell>
          <cell r="B1384" t="str">
            <v>27</v>
          </cell>
          <cell r="C1384" t="str">
            <v>137</v>
          </cell>
          <cell r="D1384" t="str">
            <v>St. Louis</v>
          </cell>
          <cell r="E1384" t="str">
            <v>County</v>
          </cell>
          <cell r="F1384" t="str">
            <v>MN</v>
          </cell>
          <cell r="G1384">
            <v>200226</v>
          </cell>
          <cell r="H1384">
            <v>0.37114560546582365</v>
          </cell>
          <cell r="I1384">
            <v>1</v>
          </cell>
          <cell r="J1384">
            <v>337.64464119964066</v>
          </cell>
          <cell r="K1384" t="str">
            <v>TONS</v>
          </cell>
        </row>
        <row r="1385">
          <cell r="A1385" t="str">
            <v>27139</v>
          </cell>
          <cell r="B1385" t="str">
            <v>27</v>
          </cell>
          <cell r="C1385" t="str">
            <v>139</v>
          </cell>
          <cell r="D1385" t="str">
            <v>Scott</v>
          </cell>
          <cell r="E1385" t="str">
            <v>County</v>
          </cell>
          <cell r="F1385" t="str">
            <v>MN</v>
          </cell>
          <cell r="G1385">
            <v>129928</v>
          </cell>
          <cell r="H1385">
            <v>0.17239548057385629</v>
          </cell>
          <cell r="I1385">
            <v>0.5</v>
          </cell>
          <cell r="J1385">
            <v>0</v>
          </cell>
          <cell r="K1385" t="str">
            <v>TONS</v>
          </cell>
        </row>
        <row r="1386">
          <cell r="A1386" t="str">
            <v>27141</v>
          </cell>
          <cell r="B1386" t="str">
            <v>27</v>
          </cell>
          <cell r="C1386" t="str">
            <v>141</v>
          </cell>
          <cell r="D1386" t="str">
            <v>Sherburne</v>
          </cell>
          <cell r="E1386" t="str">
            <v>County</v>
          </cell>
          <cell r="F1386" t="str">
            <v>MN</v>
          </cell>
          <cell r="G1386">
            <v>88499</v>
          </cell>
          <cell r="H1386">
            <v>0.441925897467768</v>
          </cell>
          <cell r="I1386">
            <v>0.5</v>
          </cell>
          <cell r="J1386">
            <v>88.849070265753952</v>
          </cell>
          <cell r="K1386" t="str">
            <v>TONS</v>
          </cell>
        </row>
        <row r="1387">
          <cell r="A1387" t="str">
            <v>27143</v>
          </cell>
          <cell r="B1387" t="str">
            <v>27</v>
          </cell>
          <cell r="C1387" t="str">
            <v>143</v>
          </cell>
          <cell r="D1387" t="str">
            <v>Sibley</v>
          </cell>
          <cell r="E1387" t="str">
            <v>County</v>
          </cell>
          <cell r="F1387" t="str">
            <v>MN</v>
          </cell>
          <cell r="G1387">
            <v>15226</v>
          </cell>
          <cell r="H1387">
            <v>1</v>
          </cell>
          <cell r="I1387">
            <v>0.5</v>
          </cell>
          <cell r="J1387">
            <v>34.590026690523388</v>
          </cell>
          <cell r="K1387" t="str">
            <v>TONS</v>
          </cell>
        </row>
        <row r="1388">
          <cell r="A1388" t="str">
            <v>27145</v>
          </cell>
          <cell r="B1388" t="str">
            <v>27</v>
          </cell>
          <cell r="C1388" t="str">
            <v>145</v>
          </cell>
          <cell r="D1388" t="str">
            <v>Stearns</v>
          </cell>
          <cell r="E1388" t="str">
            <v>County</v>
          </cell>
          <cell r="F1388" t="str">
            <v>MN</v>
          </cell>
          <cell r="G1388">
            <v>150642</v>
          </cell>
          <cell r="H1388">
            <v>0.36933258984878053</v>
          </cell>
          <cell r="I1388">
            <v>0.5</v>
          </cell>
          <cell r="J1388">
            <v>126.39467456854391</v>
          </cell>
          <cell r="K1388" t="str">
            <v>TONS</v>
          </cell>
        </row>
        <row r="1389">
          <cell r="A1389" t="str">
            <v>27147</v>
          </cell>
          <cell r="B1389" t="str">
            <v>27</v>
          </cell>
          <cell r="C1389" t="str">
            <v>147</v>
          </cell>
          <cell r="D1389" t="str">
            <v>Steele</v>
          </cell>
          <cell r="E1389" t="str">
            <v>County</v>
          </cell>
          <cell r="F1389" t="str">
            <v>MN</v>
          </cell>
          <cell r="G1389">
            <v>36576</v>
          </cell>
          <cell r="H1389">
            <v>0.3057195975503062</v>
          </cell>
          <cell r="I1389">
            <v>0.5</v>
          </cell>
          <cell r="J1389">
            <v>25.402973758927661</v>
          </cell>
          <cell r="K1389" t="str">
            <v>TONS</v>
          </cell>
        </row>
        <row r="1390">
          <cell r="A1390" t="str">
            <v>27149</v>
          </cell>
          <cell r="B1390" t="str">
            <v>27</v>
          </cell>
          <cell r="C1390" t="str">
            <v>149</v>
          </cell>
          <cell r="D1390" t="str">
            <v>Stevens</v>
          </cell>
          <cell r="E1390" t="str">
            <v>County</v>
          </cell>
          <cell r="F1390" t="str">
            <v>MN</v>
          </cell>
          <cell r="G1390">
            <v>9726</v>
          </cell>
          <cell r="H1390">
            <v>0.47326753033107133</v>
          </cell>
          <cell r="I1390">
            <v>0</v>
          </cell>
          <cell r="J1390">
            <v>0</v>
          </cell>
          <cell r="K1390" t="str">
            <v>TONS</v>
          </cell>
        </row>
        <row r="1391">
          <cell r="A1391" t="str">
            <v>27151</v>
          </cell>
          <cell r="B1391" t="str">
            <v>27</v>
          </cell>
          <cell r="C1391" t="str">
            <v>151</v>
          </cell>
          <cell r="D1391" t="str">
            <v>Swift</v>
          </cell>
          <cell r="E1391" t="str">
            <v>County</v>
          </cell>
          <cell r="F1391" t="str">
            <v>MN</v>
          </cell>
          <cell r="G1391">
            <v>9783</v>
          </cell>
          <cell r="H1391">
            <v>0.67382193601144846</v>
          </cell>
          <cell r="I1391">
            <v>0</v>
          </cell>
          <cell r="J1391">
            <v>0</v>
          </cell>
          <cell r="K1391" t="str">
            <v>TONS</v>
          </cell>
        </row>
        <row r="1392">
          <cell r="A1392" t="str">
            <v>27153</v>
          </cell>
          <cell r="B1392" t="str">
            <v>27</v>
          </cell>
          <cell r="C1392" t="str">
            <v>153</v>
          </cell>
          <cell r="D1392" t="str">
            <v>Todd</v>
          </cell>
          <cell r="E1392" t="str">
            <v>County</v>
          </cell>
          <cell r="F1392" t="str">
            <v>MN</v>
          </cell>
          <cell r="G1392">
            <v>24895</v>
          </cell>
          <cell r="H1392">
            <v>0.78389234786101625</v>
          </cell>
          <cell r="I1392">
            <v>0.5</v>
          </cell>
          <cell r="J1392">
            <v>44.333664183998678</v>
          </cell>
          <cell r="K1392" t="str">
            <v>TONS</v>
          </cell>
        </row>
        <row r="1393">
          <cell r="A1393" t="str">
            <v>27155</v>
          </cell>
          <cell r="B1393" t="str">
            <v>27</v>
          </cell>
          <cell r="C1393" t="str">
            <v>155</v>
          </cell>
          <cell r="D1393" t="str">
            <v>Traverse</v>
          </cell>
          <cell r="E1393" t="str">
            <v>County</v>
          </cell>
          <cell r="F1393" t="str">
            <v>MN</v>
          </cell>
          <cell r="G1393">
            <v>3558</v>
          </cell>
          <cell r="H1393">
            <v>1</v>
          </cell>
          <cell r="I1393">
            <v>0.5</v>
          </cell>
          <cell r="J1393">
            <v>8.0829709027244334</v>
          </cell>
          <cell r="K1393" t="str">
            <v>TONS</v>
          </cell>
        </row>
        <row r="1394">
          <cell r="A1394" t="str">
            <v>27157</v>
          </cell>
          <cell r="B1394" t="str">
            <v>27</v>
          </cell>
          <cell r="C1394" t="str">
            <v>157</v>
          </cell>
          <cell r="D1394" t="str">
            <v>Wabasha</v>
          </cell>
          <cell r="E1394" t="str">
            <v>County</v>
          </cell>
          <cell r="F1394" t="str">
            <v>MN</v>
          </cell>
          <cell r="G1394">
            <v>21676</v>
          </cell>
          <cell r="H1394">
            <v>0.6454142830780587</v>
          </cell>
          <cell r="I1394">
            <v>0.5</v>
          </cell>
          <cell r="J1394">
            <v>31.782114370184036</v>
          </cell>
          <cell r="K1394" t="str">
            <v>TONS</v>
          </cell>
        </row>
        <row r="1395">
          <cell r="A1395" t="str">
            <v>27159</v>
          </cell>
          <cell r="B1395" t="str">
            <v>27</v>
          </cell>
          <cell r="C1395" t="str">
            <v>159</v>
          </cell>
          <cell r="D1395" t="str">
            <v>Wadena</v>
          </cell>
          <cell r="E1395" t="str">
            <v>County</v>
          </cell>
          <cell r="F1395" t="str">
            <v>MN</v>
          </cell>
          <cell r="G1395">
            <v>13843</v>
          </cell>
          <cell r="H1395">
            <v>0.66986924799537673</v>
          </cell>
          <cell r="I1395">
            <v>0.5</v>
          </cell>
          <cell r="J1395">
            <v>21.066157723710976</v>
          </cell>
          <cell r="K1395" t="str">
            <v>TONS</v>
          </cell>
        </row>
        <row r="1396">
          <cell r="A1396" t="str">
            <v>27161</v>
          </cell>
          <cell r="B1396" t="str">
            <v>27</v>
          </cell>
          <cell r="C1396" t="str">
            <v>161</v>
          </cell>
          <cell r="D1396" t="str">
            <v>Waseca</v>
          </cell>
          <cell r="E1396" t="str">
            <v>County</v>
          </cell>
          <cell r="F1396" t="str">
            <v>MN</v>
          </cell>
          <cell r="G1396">
            <v>19136</v>
          </cell>
          <cell r="H1396">
            <v>0.50161998327759194</v>
          </cell>
          <cell r="I1396">
            <v>0.5</v>
          </cell>
          <cell r="J1396">
            <v>21.80675595706909</v>
          </cell>
          <cell r="K1396" t="str">
            <v>TONS</v>
          </cell>
        </row>
        <row r="1397">
          <cell r="A1397" t="str">
            <v>27163</v>
          </cell>
          <cell r="B1397" t="str">
            <v>27</v>
          </cell>
          <cell r="C1397" t="str">
            <v>163</v>
          </cell>
          <cell r="D1397" t="str">
            <v>Washington</v>
          </cell>
          <cell r="E1397" t="str">
            <v>County</v>
          </cell>
          <cell r="F1397" t="str">
            <v>MN</v>
          </cell>
          <cell r="G1397">
            <v>238136</v>
          </cell>
          <cell r="H1397">
            <v>0.1446820304363893</v>
          </cell>
          <cell r="I1397">
            <v>0.5</v>
          </cell>
          <cell r="J1397">
            <v>0</v>
          </cell>
          <cell r="K1397" t="str">
            <v>TONS</v>
          </cell>
        </row>
        <row r="1398">
          <cell r="A1398" t="str">
            <v>27165</v>
          </cell>
          <cell r="B1398" t="str">
            <v>27</v>
          </cell>
          <cell r="C1398" t="str">
            <v>165</v>
          </cell>
          <cell r="D1398" t="str">
            <v>Watonwan</v>
          </cell>
          <cell r="E1398" t="str">
            <v>County</v>
          </cell>
          <cell r="F1398" t="str">
            <v>MN</v>
          </cell>
          <cell r="G1398">
            <v>11211</v>
          </cell>
          <cell r="H1398">
            <v>0.59102667023459099</v>
          </cell>
          <cell r="I1398">
            <v>0</v>
          </cell>
          <cell r="J1398">
            <v>0</v>
          </cell>
          <cell r="K1398" t="str">
            <v>TONS</v>
          </cell>
        </row>
        <row r="1399">
          <cell r="A1399" t="str">
            <v>27167</v>
          </cell>
          <cell r="B1399" t="str">
            <v>27</v>
          </cell>
          <cell r="C1399" t="str">
            <v>167</v>
          </cell>
          <cell r="D1399" t="str">
            <v>Wilkin</v>
          </cell>
          <cell r="E1399" t="str">
            <v>County</v>
          </cell>
          <cell r="F1399" t="str">
            <v>MN</v>
          </cell>
          <cell r="G1399">
            <v>6576</v>
          </cell>
          <cell r="H1399">
            <v>0.50136861313868608</v>
          </cell>
          <cell r="I1399">
            <v>1</v>
          </cell>
          <cell r="J1399">
            <v>14.980075922587099</v>
          </cell>
          <cell r="K1399" t="str">
            <v>TONS</v>
          </cell>
        </row>
        <row r="1400">
          <cell r="A1400" t="str">
            <v>27169</v>
          </cell>
          <cell r="B1400" t="str">
            <v>27</v>
          </cell>
          <cell r="C1400" t="str">
            <v>169</v>
          </cell>
          <cell r="D1400" t="str">
            <v>Winona</v>
          </cell>
          <cell r="E1400" t="str">
            <v>County</v>
          </cell>
          <cell r="F1400" t="str">
            <v>MN</v>
          </cell>
          <cell r="G1400">
            <v>51461</v>
          </cell>
          <cell r="H1400">
            <v>0.34534890499601639</v>
          </cell>
          <cell r="I1400">
            <v>1</v>
          </cell>
          <cell r="J1400">
            <v>80.747925173253861</v>
          </cell>
          <cell r="K1400" t="str">
            <v>TONS</v>
          </cell>
        </row>
        <row r="1401">
          <cell r="A1401" t="str">
            <v>27171</v>
          </cell>
          <cell r="B1401" t="str">
            <v>27</v>
          </cell>
          <cell r="C1401" t="str">
            <v>171</v>
          </cell>
          <cell r="D1401" t="str">
            <v>Wright</v>
          </cell>
          <cell r="E1401" t="str">
            <v>County</v>
          </cell>
          <cell r="F1401" t="str">
            <v>MN</v>
          </cell>
          <cell r="G1401">
            <v>124700</v>
          </cell>
          <cell r="H1401">
            <v>0.32507618283881318</v>
          </cell>
          <cell r="I1401">
            <v>0.5</v>
          </cell>
          <cell r="J1401">
            <v>92.090891366987137</v>
          </cell>
          <cell r="K1401" t="str">
            <v>TONS</v>
          </cell>
        </row>
        <row r="1402">
          <cell r="A1402" t="str">
            <v>27173</v>
          </cell>
          <cell r="B1402" t="str">
            <v>27</v>
          </cell>
          <cell r="C1402" t="str">
            <v>173</v>
          </cell>
          <cell r="D1402" t="str">
            <v>Yellow Medicine</v>
          </cell>
          <cell r="E1402" t="str">
            <v>County</v>
          </cell>
          <cell r="F1402" t="str">
            <v>MN</v>
          </cell>
          <cell r="G1402">
            <v>10438</v>
          </cell>
          <cell r="H1402">
            <v>0.80820080475186817</v>
          </cell>
          <cell r="I1402">
            <v>0</v>
          </cell>
          <cell r="J1402">
            <v>0</v>
          </cell>
          <cell r="K1402" t="str">
            <v>TONS</v>
          </cell>
        </row>
        <row r="1403">
          <cell r="A1403" t="str">
            <v>28001</v>
          </cell>
          <cell r="B1403" t="str">
            <v>28</v>
          </cell>
          <cell r="C1403" t="str">
            <v>001</v>
          </cell>
          <cell r="D1403" t="str">
            <v>Adams</v>
          </cell>
          <cell r="E1403" t="str">
            <v>County</v>
          </cell>
          <cell r="F1403" t="str">
            <v>MS</v>
          </cell>
          <cell r="G1403">
            <v>32297</v>
          </cell>
          <cell r="H1403">
            <v>0.37226367774096664</v>
          </cell>
          <cell r="I1403">
            <v>1</v>
          </cell>
          <cell r="J1403">
            <v>54.62707091818767</v>
          </cell>
          <cell r="K1403" t="str">
            <v>TONS</v>
          </cell>
        </row>
        <row r="1404">
          <cell r="A1404" t="str">
            <v>28003</v>
          </cell>
          <cell r="B1404" t="str">
            <v>28</v>
          </cell>
          <cell r="C1404" t="str">
            <v>003</v>
          </cell>
          <cell r="D1404" t="str">
            <v>Alcorn</v>
          </cell>
          <cell r="E1404" t="str">
            <v>County</v>
          </cell>
          <cell r="F1404" t="str">
            <v>MS</v>
          </cell>
          <cell r="G1404">
            <v>37057</v>
          </cell>
          <cell r="H1404">
            <v>0.66351836360201855</v>
          </cell>
          <cell r="I1404">
            <v>1</v>
          </cell>
          <cell r="J1404">
            <v>111.71674455097714</v>
          </cell>
          <cell r="K1404" t="str">
            <v>TONS</v>
          </cell>
        </row>
        <row r="1405">
          <cell r="A1405" t="str">
            <v>28005</v>
          </cell>
          <cell r="B1405" t="str">
            <v>28</v>
          </cell>
          <cell r="C1405" t="str">
            <v>005</v>
          </cell>
          <cell r="D1405" t="str">
            <v>Amite</v>
          </cell>
          <cell r="E1405" t="str">
            <v>County</v>
          </cell>
          <cell r="F1405" t="str">
            <v>MS</v>
          </cell>
          <cell r="G1405">
            <v>13131</v>
          </cell>
          <cell r="H1405">
            <v>1</v>
          </cell>
          <cell r="I1405">
            <v>1</v>
          </cell>
          <cell r="J1405">
            <v>59.66132148604526</v>
          </cell>
          <cell r="K1405" t="str">
            <v>TONS</v>
          </cell>
        </row>
        <row r="1406">
          <cell r="A1406" t="str">
            <v>28007</v>
          </cell>
          <cell r="B1406" t="str">
            <v>28</v>
          </cell>
          <cell r="C1406" t="str">
            <v>007</v>
          </cell>
          <cell r="D1406" t="str">
            <v>Attala</v>
          </cell>
          <cell r="E1406" t="str">
            <v>County</v>
          </cell>
          <cell r="F1406" t="str">
            <v>MS</v>
          </cell>
          <cell r="G1406">
            <v>19564</v>
          </cell>
          <cell r="H1406">
            <v>0.64306890206501743</v>
          </cell>
          <cell r="I1406">
            <v>1</v>
          </cell>
          <cell r="J1406">
            <v>57.162370391892125</v>
          </cell>
          <cell r="K1406" t="str">
            <v>TONS</v>
          </cell>
        </row>
        <row r="1407">
          <cell r="A1407" t="str">
            <v>28009</v>
          </cell>
          <cell r="B1407" t="str">
            <v>28</v>
          </cell>
          <cell r="C1407" t="str">
            <v>009</v>
          </cell>
          <cell r="D1407" t="str">
            <v>Benton</v>
          </cell>
          <cell r="E1407" t="str">
            <v>County</v>
          </cell>
          <cell r="F1407" t="str">
            <v>MS</v>
          </cell>
          <cell r="G1407">
            <v>8729</v>
          </cell>
          <cell r="H1407">
            <v>1</v>
          </cell>
          <cell r="I1407">
            <v>1</v>
          </cell>
          <cell r="J1407">
            <v>39.660625637932306</v>
          </cell>
          <cell r="K1407" t="str">
            <v>TONS</v>
          </cell>
        </row>
        <row r="1408">
          <cell r="A1408" t="str">
            <v>28011</v>
          </cell>
          <cell r="B1408" t="str">
            <v>28</v>
          </cell>
          <cell r="C1408" t="str">
            <v>011</v>
          </cell>
          <cell r="D1408" t="str">
            <v>Bolivar</v>
          </cell>
          <cell r="E1408" t="str">
            <v>County</v>
          </cell>
          <cell r="F1408" t="str">
            <v>MS</v>
          </cell>
          <cell r="G1408">
            <v>34145</v>
          </cell>
          <cell r="H1408">
            <v>0.53955191096793087</v>
          </cell>
          <cell r="I1408">
            <v>0.5</v>
          </cell>
          <cell r="J1408">
            <v>41.852887279621193</v>
          </cell>
          <cell r="K1408" t="str">
            <v>TONS</v>
          </cell>
        </row>
        <row r="1409">
          <cell r="A1409" t="str">
            <v>28013</v>
          </cell>
          <cell r="B1409" t="str">
            <v>28</v>
          </cell>
          <cell r="C1409" t="str">
            <v>013</v>
          </cell>
          <cell r="D1409" t="str">
            <v>Calhoun</v>
          </cell>
          <cell r="E1409" t="str">
            <v>County</v>
          </cell>
          <cell r="F1409" t="str">
            <v>MS</v>
          </cell>
          <cell r="G1409">
            <v>14962</v>
          </cell>
          <cell r="H1409">
            <v>1</v>
          </cell>
          <cell r="I1409">
            <v>1</v>
          </cell>
          <cell r="J1409">
            <v>67.980556855853266</v>
          </cell>
          <cell r="K1409" t="str">
            <v>TONS</v>
          </cell>
        </row>
        <row r="1410">
          <cell r="A1410" t="str">
            <v>28015</v>
          </cell>
          <cell r="B1410" t="str">
            <v>28</v>
          </cell>
          <cell r="C1410" t="str">
            <v>015</v>
          </cell>
          <cell r="D1410" t="str">
            <v>Carroll</v>
          </cell>
          <cell r="E1410" t="str">
            <v>County</v>
          </cell>
          <cell r="F1410" t="str">
            <v>MS</v>
          </cell>
          <cell r="G1410">
            <v>10597</v>
          </cell>
          <cell r="H1410">
            <v>1</v>
          </cell>
          <cell r="I1410">
            <v>1</v>
          </cell>
          <cell r="J1410">
            <v>48.147972263165151</v>
          </cell>
          <cell r="K1410" t="str">
            <v>TONS</v>
          </cell>
        </row>
        <row r="1411">
          <cell r="A1411" t="str">
            <v>28017</v>
          </cell>
          <cell r="B1411" t="str">
            <v>28</v>
          </cell>
          <cell r="C1411" t="str">
            <v>017</v>
          </cell>
          <cell r="D1411" t="str">
            <v>Chickasaw</v>
          </cell>
          <cell r="E1411" t="str">
            <v>County</v>
          </cell>
          <cell r="F1411" t="str">
            <v>MS</v>
          </cell>
          <cell r="G1411">
            <v>17392</v>
          </cell>
          <cell r="H1411">
            <v>0.85297838086476541</v>
          </cell>
          <cell r="I1411">
            <v>1</v>
          </cell>
          <cell r="J1411">
            <v>67.403526330476069</v>
          </cell>
          <cell r="K1411" t="str">
            <v>TONS</v>
          </cell>
        </row>
        <row r="1412">
          <cell r="A1412" t="str">
            <v>28019</v>
          </cell>
          <cell r="B1412" t="str">
            <v>28</v>
          </cell>
          <cell r="C1412" t="str">
            <v>019</v>
          </cell>
          <cell r="D1412" t="str">
            <v>Choctaw</v>
          </cell>
          <cell r="E1412" t="str">
            <v>County</v>
          </cell>
          <cell r="F1412" t="str">
            <v>MS</v>
          </cell>
          <cell r="G1412">
            <v>8547</v>
          </cell>
          <cell r="H1412">
            <v>1</v>
          </cell>
          <cell r="I1412">
            <v>1</v>
          </cell>
          <cell r="J1412">
            <v>38.833700003139811</v>
          </cell>
          <cell r="K1412" t="str">
            <v>TONS</v>
          </cell>
        </row>
        <row r="1413">
          <cell r="A1413" t="str">
            <v>28021</v>
          </cell>
          <cell r="B1413" t="str">
            <v>28</v>
          </cell>
          <cell r="C1413" t="str">
            <v>021</v>
          </cell>
          <cell r="D1413" t="str">
            <v>Claiborne</v>
          </cell>
          <cell r="E1413" t="str">
            <v>County</v>
          </cell>
          <cell r="F1413" t="str">
            <v>MS</v>
          </cell>
          <cell r="G1413">
            <v>9604</v>
          </cell>
          <cell r="H1413">
            <v>1</v>
          </cell>
          <cell r="I1413">
            <v>1</v>
          </cell>
          <cell r="J1413">
            <v>43.636229651357752</v>
          </cell>
          <cell r="K1413" t="str">
            <v>TONS</v>
          </cell>
        </row>
        <row r="1414">
          <cell r="A1414" t="str">
            <v>28023</v>
          </cell>
          <cell r="B1414" t="str">
            <v>28</v>
          </cell>
          <cell r="C1414" t="str">
            <v>023</v>
          </cell>
          <cell r="D1414" t="str">
            <v>Clarke</v>
          </cell>
          <cell r="E1414" t="str">
            <v>County</v>
          </cell>
          <cell r="F1414" t="str">
            <v>MS</v>
          </cell>
          <cell r="G1414">
            <v>16732</v>
          </cell>
          <cell r="H1414">
            <v>1</v>
          </cell>
          <cell r="I1414">
            <v>1</v>
          </cell>
          <cell r="J1414">
            <v>76.022635831582448</v>
          </cell>
          <cell r="K1414" t="str">
            <v>TONS</v>
          </cell>
        </row>
        <row r="1415">
          <cell r="A1415" t="str">
            <v>28025</v>
          </cell>
          <cell r="B1415" t="str">
            <v>28</v>
          </cell>
          <cell r="C1415" t="str">
            <v>025</v>
          </cell>
          <cell r="D1415" t="str">
            <v>Clay</v>
          </cell>
          <cell r="E1415" t="str">
            <v>County</v>
          </cell>
          <cell r="F1415" t="str">
            <v>MS</v>
          </cell>
          <cell r="G1415">
            <v>20634</v>
          </cell>
          <cell r="H1415">
            <v>0.55544247358728316</v>
          </cell>
          <cell r="I1415">
            <v>1</v>
          </cell>
          <cell r="J1415">
            <v>52.073597254707543</v>
          </cell>
          <cell r="K1415" t="str">
            <v>TONS</v>
          </cell>
        </row>
        <row r="1416">
          <cell r="A1416" t="str">
            <v>28027</v>
          </cell>
          <cell r="B1416" t="str">
            <v>28</v>
          </cell>
          <cell r="C1416" t="str">
            <v>027</v>
          </cell>
          <cell r="D1416" t="str">
            <v>Coahoma</v>
          </cell>
          <cell r="E1416" t="str">
            <v>County</v>
          </cell>
          <cell r="F1416" t="str">
            <v>MS</v>
          </cell>
          <cell r="G1416">
            <v>26151</v>
          </cell>
          <cell r="H1416">
            <v>0.31998776337424956</v>
          </cell>
          <cell r="I1416">
            <v>0.5</v>
          </cell>
          <cell r="J1416">
            <v>19.010202505339532</v>
          </cell>
          <cell r="K1416" t="str">
            <v>TONS</v>
          </cell>
        </row>
        <row r="1417">
          <cell r="A1417" t="str">
            <v>28029</v>
          </cell>
          <cell r="B1417" t="str">
            <v>28</v>
          </cell>
          <cell r="C1417" t="str">
            <v>029</v>
          </cell>
          <cell r="D1417" t="str">
            <v>Copiah</v>
          </cell>
          <cell r="E1417" t="str">
            <v>County</v>
          </cell>
          <cell r="F1417" t="str">
            <v>MS</v>
          </cell>
          <cell r="G1417">
            <v>29449</v>
          </cell>
          <cell r="H1417">
            <v>0.65577778532378006</v>
          </cell>
          <cell r="I1417">
            <v>1</v>
          </cell>
          <cell r="J1417">
            <v>87.744988236882634</v>
          </cell>
          <cell r="K1417" t="str">
            <v>TONS</v>
          </cell>
        </row>
        <row r="1418">
          <cell r="A1418" t="str">
            <v>28031</v>
          </cell>
          <cell r="B1418" t="str">
            <v>28</v>
          </cell>
          <cell r="C1418" t="str">
            <v>031</v>
          </cell>
          <cell r="D1418" t="str">
            <v>Covington</v>
          </cell>
          <cell r="E1418" t="str">
            <v>County</v>
          </cell>
          <cell r="F1418" t="str">
            <v>MS</v>
          </cell>
          <cell r="G1418">
            <v>19568</v>
          </cell>
          <cell r="H1418">
            <v>1</v>
          </cell>
          <cell r="I1418">
            <v>1</v>
          </cell>
          <cell r="J1418">
            <v>88.908136382524845</v>
          </cell>
          <cell r="K1418" t="str">
            <v>TONS</v>
          </cell>
        </row>
        <row r="1419">
          <cell r="A1419" t="str">
            <v>28033</v>
          </cell>
          <cell r="B1419" t="str">
            <v>28</v>
          </cell>
          <cell r="C1419" t="str">
            <v>033</v>
          </cell>
          <cell r="D1419" t="str">
            <v>DeSoto</v>
          </cell>
          <cell r="E1419" t="str">
            <v>County</v>
          </cell>
          <cell r="F1419" t="str">
            <v>MS</v>
          </cell>
          <cell r="G1419">
            <v>161252</v>
          </cell>
          <cell r="H1419">
            <v>0.20428893905191872</v>
          </cell>
          <cell r="I1419">
            <v>0.5</v>
          </cell>
          <cell r="J1419">
            <v>74.836769948720686</v>
          </cell>
          <cell r="K1419" t="str">
            <v>TONS</v>
          </cell>
        </row>
        <row r="1420">
          <cell r="A1420" t="str">
            <v>28035</v>
          </cell>
          <cell r="B1420" t="str">
            <v>28</v>
          </cell>
          <cell r="C1420" t="str">
            <v>035</v>
          </cell>
          <cell r="D1420" t="str">
            <v>Forrest</v>
          </cell>
          <cell r="E1420" t="str">
            <v>County</v>
          </cell>
          <cell r="F1420" t="str">
            <v>MS</v>
          </cell>
          <cell r="G1420">
            <v>74934</v>
          </cell>
          <cell r="H1420">
            <v>0.29635412496330105</v>
          </cell>
          <cell r="I1420">
            <v>1</v>
          </cell>
          <cell r="J1420">
            <v>100.89855808701601</v>
          </cell>
          <cell r="K1420" t="str">
            <v>TONS</v>
          </cell>
        </row>
        <row r="1421">
          <cell r="A1421" t="str">
            <v>28037</v>
          </cell>
          <cell r="B1421" t="str">
            <v>28</v>
          </cell>
          <cell r="C1421" t="str">
            <v>037</v>
          </cell>
          <cell r="D1421" t="str">
            <v>Franklin</v>
          </cell>
          <cell r="E1421" t="str">
            <v>County</v>
          </cell>
          <cell r="F1421" t="str">
            <v>MS</v>
          </cell>
          <cell r="G1421">
            <v>8118</v>
          </cell>
          <cell r="H1421">
            <v>1</v>
          </cell>
          <cell r="I1421">
            <v>1</v>
          </cell>
          <cell r="J1421">
            <v>36.884518149700369</v>
          </cell>
          <cell r="K1421" t="str">
            <v>TONS</v>
          </cell>
        </row>
        <row r="1422">
          <cell r="A1422" t="str">
            <v>28039</v>
          </cell>
          <cell r="B1422" t="str">
            <v>28</v>
          </cell>
          <cell r="C1422" t="str">
            <v>039</v>
          </cell>
          <cell r="D1422" t="str">
            <v>George</v>
          </cell>
          <cell r="E1422" t="str">
            <v>County</v>
          </cell>
          <cell r="F1422" t="str">
            <v>MS</v>
          </cell>
          <cell r="G1422">
            <v>22578</v>
          </cell>
          <cell r="H1422">
            <v>0.88324918061830104</v>
          </cell>
          <cell r="I1422">
            <v>1</v>
          </cell>
          <cell r="J1422">
            <v>90.607423126548966</v>
          </cell>
          <cell r="K1422" t="str">
            <v>TONS</v>
          </cell>
        </row>
        <row r="1423">
          <cell r="A1423" t="str">
            <v>28041</v>
          </cell>
          <cell r="B1423" t="str">
            <v>28</v>
          </cell>
          <cell r="C1423" t="str">
            <v>041</v>
          </cell>
          <cell r="D1423" t="str">
            <v>Greene</v>
          </cell>
          <cell r="E1423" t="str">
            <v>County</v>
          </cell>
          <cell r="F1423" t="str">
            <v>MS</v>
          </cell>
          <cell r="G1423">
            <v>14400</v>
          </cell>
          <cell r="H1423">
            <v>1</v>
          </cell>
          <cell r="I1423">
            <v>1</v>
          </cell>
          <cell r="J1423">
            <v>65.427083192373146</v>
          </cell>
          <cell r="K1423" t="str">
            <v>TONS</v>
          </cell>
        </row>
        <row r="1424">
          <cell r="A1424" t="str">
            <v>28043</v>
          </cell>
          <cell r="B1424" t="str">
            <v>28</v>
          </cell>
          <cell r="C1424" t="str">
            <v>043</v>
          </cell>
          <cell r="D1424" t="str">
            <v>Grenada</v>
          </cell>
          <cell r="E1424" t="str">
            <v>County</v>
          </cell>
          <cell r="F1424" t="str">
            <v>MS</v>
          </cell>
          <cell r="G1424">
            <v>21906</v>
          </cell>
          <cell r="H1424">
            <v>0.52154660823518673</v>
          </cell>
          <cell r="I1424">
            <v>1</v>
          </cell>
          <cell r="J1424">
            <v>51.910029546726612</v>
          </cell>
          <cell r="K1424" t="str">
            <v>TONS</v>
          </cell>
        </row>
        <row r="1425">
          <cell r="A1425" t="str">
            <v>28045</v>
          </cell>
          <cell r="B1425" t="str">
            <v>28</v>
          </cell>
          <cell r="C1425" t="str">
            <v>045</v>
          </cell>
          <cell r="D1425" t="str">
            <v>Hancock</v>
          </cell>
          <cell r="E1425" t="str">
            <v>County</v>
          </cell>
          <cell r="F1425" t="str">
            <v>MS</v>
          </cell>
          <cell r="G1425">
            <v>43929</v>
          </cell>
          <cell r="H1425">
            <v>0.4255958478453869</v>
          </cell>
          <cell r="I1425">
            <v>1</v>
          </cell>
          <cell r="J1425">
            <v>84.946163011431111</v>
          </cell>
          <cell r="K1425" t="str">
            <v>TONS</v>
          </cell>
        </row>
        <row r="1426">
          <cell r="A1426" t="str">
            <v>28047</v>
          </cell>
          <cell r="B1426" t="str">
            <v>28</v>
          </cell>
          <cell r="C1426" t="str">
            <v>047</v>
          </cell>
          <cell r="D1426" t="str">
            <v>Harrison</v>
          </cell>
          <cell r="E1426" t="str">
            <v>County</v>
          </cell>
          <cell r="F1426" t="str">
            <v>MS</v>
          </cell>
          <cell r="G1426">
            <v>187105</v>
          </cell>
          <cell r="H1426">
            <v>0.22844926645466448</v>
          </cell>
          <cell r="I1426">
            <v>0.5</v>
          </cell>
          <cell r="J1426">
            <v>97.104695971347127</v>
          </cell>
          <cell r="K1426" t="str">
            <v>TONS</v>
          </cell>
        </row>
        <row r="1427">
          <cell r="A1427" t="str">
            <v>28049</v>
          </cell>
          <cell r="B1427" t="str">
            <v>28</v>
          </cell>
          <cell r="C1427" t="str">
            <v>049</v>
          </cell>
          <cell r="D1427" t="str">
            <v>Hinds</v>
          </cell>
          <cell r="E1427" t="str">
            <v>County</v>
          </cell>
          <cell r="F1427" t="str">
            <v>MS</v>
          </cell>
          <cell r="G1427">
            <v>245285</v>
          </cell>
          <cell r="H1427">
            <v>0.15276515074301322</v>
          </cell>
          <cell r="I1427">
            <v>1</v>
          </cell>
          <cell r="J1427">
            <v>0</v>
          </cell>
          <cell r="K1427" t="str">
            <v>TONS</v>
          </cell>
        </row>
        <row r="1428">
          <cell r="A1428" t="str">
            <v>28051</v>
          </cell>
          <cell r="B1428" t="str">
            <v>28</v>
          </cell>
          <cell r="C1428" t="str">
            <v>051</v>
          </cell>
          <cell r="D1428" t="str">
            <v>Holmes</v>
          </cell>
          <cell r="E1428" t="str">
            <v>County</v>
          </cell>
          <cell r="F1428" t="str">
            <v>MS</v>
          </cell>
          <cell r="G1428">
            <v>19198</v>
          </cell>
          <cell r="H1428">
            <v>0.8684758829044692</v>
          </cell>
          <cell r="I1428">
            <v>1</v>
          </cell>
          <cell r="J1428">
            <v>75.754566532391493</v>
          </cell>
          <cell r="K1428" t="str">
            <v>TONS</v>
          </cell>
        </row>
        <row r="1429">
          <cell r="A1429" t="str">
            <v>28053</v>
          </cell>
          <cell r="B1429" t="str">
            <v>28</v>
          </cell>
          <cell r="C1429" t="str">
            <v>053</v>
          </cell>
          <cell r="D1429" t="str">
            <v>Humphreys</v>
          </cell>
          <cell r="E1429" t="str">
            <v>County</v>
          </cell>
          <cell r="F1429" t="str">
            <v>MS</v>
          </cell>
          <cell r="G1429">
            <v>9375</v>
          </cell>
          <cell r="H1429">
            <v>0.49845333333333336</v>
          </cell>
          <cell r="I1429">
            <v>1</v>
          </cell>
          <cell r="J1429">
            <v>21.231997205413865</v>
          </cell>
          <cell r="K1429" t="str">
            <v>TONS</v>
          </cell>
        </row>
        <row r="1430">
          <cell r="A1430" t="str">
            <v>28055</v>
          </cell>
          <cell r="B1430" t="str">
            <v>28</v>
          </cell>
          <cell r="C1430" t="str">
            <v>055</v>
          </cell>
          <cell r="D1430" t="str">
            <v>Issaquena</v>
          </cell>
          <cell r="E1430" t="str">
            <v>County</v>
          </cell>
          <cell r="F1430" t="str">
            <v>MS</v>
          </cell>
          <cell r="G1430">
            <v>1406</v>
          </cell>
          <cell r="H1430">
            <v>1</v>
          </cell>
          <cell r="I1430">
            <v>1</v>
          </cell>
          <cell r="J1430">
            <v>6.3882277061442112</v>
          </cell>
          <cell r="K1430" t="str">
            <v>TONS</v>
          </cell>
        </row>
        <row r="1431">
          <cell r="A1431" t="str">
            <v>28057</v>
          </cell>
          <cell r="B1431" t="str">
            <v>28</v>
          </cell>
          <cell r="C1431" t="str">
            <v>057</v>
          </cell>
          <cell r="D1431" t="str">
            <v>Itawamba</v>
          </cell>
          <cell r="E1431" t="str">
            <v>County</v>
          </cell>
          <cell r="F1431" t="str">
            <v>MS</v>
          </cell>
          <cell r="G1431">
            <v>23401</v>
          </cell>
          <cell r="H1431">
            <v>0.86252724242553735</v>
          </cell>
          <cell r="I1431">
            <v>1</v>
          </cell>
          <cell r="J1431">
            <v>91.706961607976353</v>
          </cell>
          <cell r="K1431" t="str">
            <v>TONS</v>
          </cell>
        </row>
        <row r="1432">
          <cell r="A1432" t="str">
            <v>28059</v>
          </cell>
          <cell r="B1432" t="str">
            <v>28</v>
          </cell>
          <cell r="C1432" t="str">
            <v>059</v>
          </cell>
          <cell r="D1432" t="str">
            <v>Jackson</v>
          </cell>
          <cell r="E1432" t="str">
            <v>County</v>
          </cell>
          <cell r="F1432" t="str">
            <v>MS</v>
          </cell>
          <cell r="G1432">
            <v>139668</v>
          </cell>
          <cell r="H1432">
            <v>0.27260360282956725</v>
          </cell>
          <cell r="I1432">
            <v>1</v>
          </cell>
          <cell r="J1432">
            <v>172.99102537961218</v>
          </cell>
          <cell r="K1432" t="str">
            <v>TONS</v>
          </cell>
        </row>
        <row r="1433">
          <cell r="A1433" t="str">
            <v>28061</v>
          </cell>
          <cell r="B1433" t="str">
            <v>28</v>
          </cell>
          <cell r="C1433" t="str">
            <v>061</v>
          </cell>
          <cell r="D1433" t="str">
            <v>Jasper</v>
          </cell>
          <cell r="E1433" t="str">
            <v>County</v>
          </cell>
          <cell r="F1433" t="str">
            <v>MS</v>
          </cell>
          <cell r="G1433">
            <v>17062</v>
          </cell>
          <cell r="H1433">
            <v>1</v>
          </cell>
          <cell r="I1433">
            <v>1</v>
          </cell>
          <cell r="J1433">
            <v>77.522006488074339</v>
          </cell>
          <cell r="K1433" t="str">
            <v>TONS</v>
          </cell>
        </row>
        <row r="1434">
          <cell r="A1434" t="str">
            <v>28063</v>
          </cell>
          <cell r="B1434" t="str">
            <v>28</v>
          </cell>
          <cell r="C1434" t="str">
            <v>063</v>
          </cell>
          <cell r="D1434" t="str">
            <v>Jefferson</v>
          </cell>
          <cell r="E1434" t="str">
            <v>County</v>
          </cell>
          <cell r="F1434" t="str">
            <v>MS</v>
          </cell>
          <cell r="G1434">
            <v>7726</v>
          </cell>
          <cell r="H1434">
            <v>1</v>
          </cell>
          <cell r="I1434">
            <v>1</v>
          </cell>
          <cell r="J1434">
            <v>35.103447551685754</v>
          </cell>
          <cell r="K1434" t="str">
            <v>TONS</v>
          </cell>
        </row>
        <row r="1435">
          <cell r="A1435" t="str">
            <v>28065</v>
          </cell>
          <cell r="B1435" t="str">
            <v>28</v>
          </cell>
          <cell r="C1435" t="str">
            <v>065</v>
          </cell>
          <cell r="D1435" t="str">
            <v>Jefferson Davis</v>
          </cell>
          <cell r="E1435" t="str">
            <v>County</v>
          </cell>
          <cell r="F1435" t="str">
            <v>MS</v>
          </cell>
          <cell r="G1435">
            <v>12487</v>
          </cell>
          <cell r="H1435">
            <v>1</v>
          </cell>
          <cell r="I1435">
            <v>1</v>
          </cell>
          <cell r="J1435">
            <v>56.735276932164126</v>
          </cell>
          <cell r="K1435" t="str">
            <v>TONS</v>
          </cell>
        </row>
        <row r="1436">
          <cell r="A1436" t="str">
            <v>28067</v>
          </cell>
          <cell r="B1436" t="str">
            <v>28</v>
          </cell>
          <cell r="C1436" t="str">
            <v>067</v>
          </cell>
          <cell r="D1436" t="str">
            <v>Jones</v>
          </cell>
          <cell r="E1436" t="str">
            <v>County</v>
          </cell>
          <cell r="F1436" t="str">
            <v>MS</v>
          </cell>
          <cell r="G1436">
            <v>67761</v>
          </cell>
          <cell r="H1436">
            <v>0.61436519531884126</v>
          </cell>
          <cell r="I1436">
            <v>1</v>
          </cell>
          <cell r="J1436">
            <v>189.14788009017323</v>
          </cell>
          <cell r="K1436" t="str">
            <v>TONS</v>
          </cell>
        </row>
        <row r="1437">
          <cell r="A1437" t="str">
            <v>28069</v>
          </cell>
          <cell r="B1437" t="str">
            <v>28</v>
          </cell>
          <cell r="C1437" t="str">
            <v>069</v>
          </cell>
          <cell r="D1437" t="str">
            <v>Kemper</v>
          </cell>
          <cell r="E1437" t="str">
            <v>County</v>
          </cell>
          <cell r="F1437" t="str">
            <v>MS</v>
          </cell>
          <cell r="G1437">
            <v>10456</v>
          </cell>
          <cell r="H1437">
            <v>1</v>
          </cell>
          <cell r="I1437">
            <v>1</v>
          </cell>
          <cell r="J1437">
            <v>47.507332073573167</v>
          </cell>
          <cell r="K1437" t="str">
            <v>TONS</v>
          </cell>
        </row>
        <row r="1438">
          <cell r="A1438" t="str">
            <v>28071</v>
          </cell>
          <cell r="B1438" t="str">
            <v>28</v>
          </cell>
          <cell r="C1438" t="str">
            <v>071</v>
          </cell>
          <cell r="D1438" t="str">
            <v>Lafayette</v>
          </cell>
          <cell r="E1438" t="str">
            <v>County</v>
          </cell>
          <cell r="F1438" t="str">
            <v>MS</v>
          </cell>
          <cell r="G1438">
            <v>47351</v>
          </cell>
          <cell r="H1438">
            <v>0.45580874743933603</v>
          </cell>
          <cell r="I1438">
            <v>1</v>
          </cell>
          <cell r="J1438">
            <v>98.063384482013163</v>
          </cell>
          <cell r="K1438" t="str">
            <v>TONS</v>
          </cell>
        </row>
        <row r="1439">
          <cell r="A1439" t="str">
            <v>28073</v>
          </cell>
          <cell r="B1439" t="str">
            <v>28</v>
          </cell>
          <cell r="C1439" t="str">
            <v>073</v>
          </cell>
          <cell r="D1439" t="str">
            <v>Lamar</v>
          </cell>
          <cell r="E1439" t="str">
            <v>County</v>
          </cell>
          <cell r="F1439" t="str">
            <v>MS</v>
          </cell>
          <cell r="G1439">
            <v>55658</v>
          </cell>
          <cell r="H1439">
            <v>0.50355744008049153</v>
          </cell>
          <cell r="I1439">
            <v>1</v>
          </cell>
          <cell r="J1439">
            <v>127.34200421060012</v>
          </cell>
          <cell r="K1439" t="str">
            <v>TONS</v>
          </cell>
        </row>
        <row r="1440">
          <cell r="A1440" t="str">
            <v>28075</v>
          </cell>
          <cell r="B1440" t="str">
            <v>28</v>
          </cell>
          <cell r="C1440" t="str">
            <v>075</v>
          </cell>
          <cell r="D1440" t="str">
            <v>Lauderdale</v>
          </cell>
          <cell r="E1440" t="str">
            <v>County</v>
          </cell>
          <cell r="F1440" t="str">
            <v>MS</v>
          </cell>
          <cell r="G1440">
            <v>80261</v>
          </cell>
          <cell r="H1440">
            <v>0.48255067841168187</v>
          </cell>
          <cell r="I1440">
            <v>1</v>
          </cell>
          <cell r="J1440">
            <v>175.97159250282024</v>
          </cell>
          <cell r="K1440" t="str">
            <v>TONS</v>
          </cell>
        </row>
        <row r="1441">
          <cell r="A1441" t="str">
            <v>28077</v>
          </cell>
          <cell r="B1441" t="str">
            <v>28</v>
          </cell>
          <cell r="C1441" t="str">
            <v>077</v>
          </cell>
          <cell r="D1441" t="str">
            <v>Lawrence</v>
          </cell>
          <cell r="E1441" t="str">
            <v>County</v>
          </cell>
          <cell r="F1441" t="str">
            <v>MS</v>
          </cell>
          <cell r="G1441">
            <v>12929</v>
          </cell>
          <cell r="H1441">
            <v>1</v>
          </cell>
          <cell r="I1441">
            <v>1</v>
          </cell>
          <cell r="J1441">
            <v>58.743524902374467</v>
          </cell>
          <cell r="K1441" t="str">
            <v>TONS</v>
          </cell>
        </row>
        <row r="1442">
          <cell r="A1442" t="str">
            <v>28079</v>
          </cell>
          <cell r="B1442" t="str">
            <v>28</v>
          </cell>
          <cell r="C1442" t="str">
            <v>079</v>
          </cell>
          <cell r="D1442" t="str">
            <v>Leake</v>
          </cell>
          <cell r="E1442" t="str">
            <v>County</v>
          </cell>
          <cell r="F1442" t="str">
            <v>MS</v>
          </cell>
          <cell r="G1442">
            <v>23805</v>
          </cell>
          <cell r="H1442">
            <v>0.81188825876916615</v>
          </cell>
          <cell r="I1442">
            <v>1</v>
          </cell>
          <cell r="J1442">
            <v>87.813141448541373</v>
          </cell>
          <cell r="K1442" t="str">
            <v>TONS</v>
          </cell>
        </row>
        <row r="1443">
          <cell r="A1443" t="str">
            <v>28081</v>
          </cell>
          <cell r="B1443" t="str">
            <v>28</v>
          </cell>
          <cell r="C1443" t="str">
            <v>081</v>
          </cell>
          <cell r="D1443" t="str">
            <v>Lee</v>
          </cell>
          <cell r="E1443" t="str">
            <v>County</v>
          </cell>
          <cell r="F1443" t="str">
            <v>MS</v>
          </cell>
          <cell r="G1443">
            <v>82910</v>
          </cell>
          <cell r="H1443">
            <v>0.45364853455554216</v>
          </cell>
          <cell r="I1443">
            <v>0.5</v>
          </cell>
          <cell r="J1443">
            <v>85.445953230261765</v>
          </cell>
          <cell r="K1443" t="str">
            <v>TONS</v>
          </cell>
        </row>
        <row r="1444">
          <cell r="A1444" t="str">
            <v>28083</v>
          </cell>
          <cell r="B1444" t="str">
            <v>28</v>
          </cell>
          <cell r="C1444" t="str">
            <v>083</v>
          </cell>
          <cell r="D1444" t="str">
            <v>Leflore</v>
          </cell>
          <cell r="E1444" t="str">
            <v>County</v>
          </cell>
          <cell r="F1444" t="str">
            <v>MS</v>
          </cell>
          <cell r="G1444">
            <v>32317</v>
          </cell>
          <cell r="H1444">
            <v>0.17681096636445215</v>
          </cell>
          <cell r="I1444">
            <v>0.5</v>
          </cell>
          <cell r="J1444">
            <v>0</v>
          </cell>
          <cell r="K1444" t="str">
            <v>TONS</v>
          </cell>
        </row>
        <row r="1445">
          <cell r="A1445" t="str">
            <v>28085</v>
          </cell>
          <cell r="B1445" t="str">
            <v>28</v>
          </cell>
          <cell r="C1445" t="str">
            <v>085</v>
          </cell>
          <cell r="D1445" t="str">
            <v>Lincoln</v>
          </cell>
          <cell r="E1445" t="str">
            <v>County</v>
          </cell>
          <cell r="F1445" t="str">
            <v>MS</v>
          </cell>
          <cell r="G1445">
            <v>34869</v>
          </cell>
          <cell r="H1445">
            <v>0.6950012905446098</v>
          </cell>
          <cell r="I1445">
            <v>1</v>
          </cell>
          <cell r="J1445">
            <v>110.10832875583129</v>
          </cell>
          <cell r="K1445" t="str">
            <v>TONS</v>
          </cell>
        </row>
        <row r="1446">
          <cell r="A1446" t="str">
            <v>28087</v>
          </cell>
          <cell r="B1446" t="str">
            <v>28</v>
          </cell>
          <cell r="C1446" t="str">
            <v>087</v>
          </cell>
          <cell r="D1446" t="str">
            <v>Lowndes</v>
          </cell>
          <cell r="E1446" t="str">
            <v>County</v>
          </cell>
          <cell r="F1446" t="str">
            <v>MS</v>
          </cell>
          <cell r="G1446">
            <v>59779</v>
          </cell>
          <cell r="H1446">
            <v>0.42598571404673879</v>
          </cell>
          <cell r="I1446">
            <v>1</v>
          </cell>
          <cell r="J1446">
            <v>115.70143565929042</v>
          </cell>
          <cell r="K1446" t="str">
            <v>TONS</v>
          </cell>
        </row>
        <row r="1447">
          <cell r="A1447" t="str">
            <v>28089</v>
          </cell>
          <cell r="B1447" t="str">
            <v>28</v>
          </cell>
          <cell r="C1447" t="str">
            <v>089</v>
          </cell>
          <cell r="D1447" t="str">
            <v>Madison</v>
          </cell>
          <cell r="E1447" t="str">
            <v>County</v>
          </cell>
          <cell r="F1447" t="str">
            <v>MS</v>
          </cell>
          <cell r="G1447">
            <v>95203</v>
          </cell>
          <cell r="H1447">
            <v>0.279812610947134</v>
          </cell>
          <cell r="I1447">
            <v>1</v>
          </cell>
          <cell r="J1447">
            <v>121.03556035844639</v>
          </cell>
          <cell r="K1447" t="str">
            <v>TONS</v>
          </cell>
        </row>
        <row r="1448">
          <cell r="A1448" t="str">
            <v>28091</v>
          </cell>
          <cell r="B1448" t="str">
            <v>28</v>
          </cell>
          <cell r="C1448" t="str">
            <v>091</v>
          </cell>
          <cell r="D1448" t="str">
            <v>Marion</v>
          </cell>
          <cell r="E1448" t="str">
            <v>County</v>
          </cell>
          <cell r="F1448" t="str">
            <v>MS</v>
          </cell>
          <cell r="G1448">
            <v>27088</v>
          </cell>
          <cell r="H1448">
            <v>0.73072947430596569</v>
          </cell>
          <cell r="I1448">
            <v>1</v>
          </cell>
          <cell r="J1448">
            <v>89.934978104849577</v>
          </cell>
          <cell r="K1448" t="str">
            <v>TONS</v>
          </cell>
        </row>
        <row r="1449">
          <cell r="A1449" t="str">
            <v>28093</v>
          </cell>
          <cell r="B1449" t="str">
            <v>28</v>
          </cell>
          <cell r="C1449" t="str">
            <v>093</v>
          </cell>
          <cell r="D1449" t="str">
            <v>Marshall</v>
          </cell>
          <cell r="E1449" t="str">
            <v>County</v>
          </cell>
          <cell r="F1449" t="str">
            <v>MS</v>
          </cell>
          <cell r="G1449">
            <v>37144</v>
          </cell>
          <cell r="H1449">
            <v>0.83415894895541676</v>
          </cell>
          <cell r="I1449">
            <v>1</v>
          </cell>
          <cell r="J1449">
            <v>140.77727400225621</v>
          </cell>
          <cell r="K1449" t="str">
            <v>TONS</v>
          </cell>
        </row>
        <row r="1450">
          <cell r="A1450" t="str">
            <v>28095</v>
          </cell>
          <cell r="B1450" t="str">
            <v>28</v>
          </cell>
          <cell r="C1450" t="str">
            <v>095</v>
          </cell>
          <cell r="D1450" t="str">
            <v>Monroe</v>
          </cell>
          <cell r="E1450" t="str">
            <v>County</v>
          </cell>
          <cell r="F1450" t="str">
            <v>MS</v>
          </cell>
          <cell r="G1450">
            <v>36989</v>
          </cell>
          <cell r="H1450">
            <v>0.69634215577604153</v>
          </cell>
          <cell r="I1450">
            <v>1</v>
          </cell>
          <cell r="J1450">
            <v>117.02815151291355</v>
          </cell>
          <cell r="K1450" t="str">
            <v>TONS</v>
          </cell>
        </row>
        <row r="1451">
          <cell r="A1451" t="str">
            <v>28097</v>
          </cell>
          <cell r="B1451" t="str">
            <v>28</v>
          </cell>
          <cell r="C1451" t="str">
            <v>097</v>
          </cell>
          <cell r="D1451" t="str">
            <v>Montgomery</v>
          </cell>
          <cell r="E1451" t="str">
            <v>County</v>
          </cell>
          <cell r="F1451" t="str">
            <v>MS</v>
          </cell>
          <cell r="G1451">
            <v>10925</v>
          </cell>
          <cell r="H1451">
            <v>0.59835240274599544</v>
          </cell>
          <cell r="I1451">
            <v>1</v>
          </cell>
          <cell r="J1451">
            <v>29.701169640871058</v>
          </cell>
          <cell r="K1451" t="str">
            <v>TONS</v>
          </cell>
        </row>
        <row r="1452">
          <cell r="A1452" t="str">
            <v>28099</v>
          </cell>
          <cell r="B1452" t="str">
            <v>28</v>
          </cell>
          <cell r="C1452" t="str">
            <v>099</v>
          </cell>
          <cell r="D1452" t="str">
            <v>Neshoba</v>
          </cell>
          <cell r="E1452" t="str">
            <v>County</v>
          </cell>
          <cell r="F1452" t="str">
            <v>MS</v>
          </cell>
          <cell r="G1452">
            <v>29676</v>
          </cell>
          <cell r="H1452">
            <v>0.73854293031405849</v>
          </cell>
          <cell r="I1452">
            <v>1</v>
          </cell>
          <cell r="J1452">
            <v>99.580929328280703</v>
          </cell>
          <cell r="K1452" t="str">
            <v>TONS</v>
          </cell>
        </row>
        <row r="1453">
          <cell r="A1453" t="str">
            <v>28101</v>
          </cell>
          <cell r="B1453" t="str">
            <v>28</v>
          </cell>
          <cell r="C1453" t="str">
            <v>101</v>
          </cell>
          <cell r="D1453" t="str">
            <v>Newton</v>
          </cell>
          <cell r="E1453" t="str">
            <v>County</v>
          </cell>
          <cell r="F1453" t="str">
            <v>MS</v>
          </cell>
          <cell r="G1453">
            <v>21720</v>
          </cell>
          <cell r="H1453">
            <v>0.87062615101289131</v>
          </cell>
          <cell r="I1453">
            <v>1</v>
          </cell>
          <cell r="J1453">
            <v>85.918482164428895</v>
          </cell>
          <cell r="K1453" t="str">
            <v>TONS</v>
          </cell>
        </row>
        <row r="1454">
          <cell r="A1454" t="str">
            <v>28103</v>
          </cell>
          <cell r="B1454" t="str">
            <v>28</v>
          </cell>
          <cell r="C1454" t="str">
            <v>103</v>
          </cell>
          <cell r="D1454" t="str">
            <v>Noxubee</v>
          </cell>
          <cell r="E1454" t="str">
            <v>County</v>
          </cell>
          <cell r="F1454" t="str">
            <v>MS</v>
          </cell>
          <cell r="G1454">
            <v>11545</v>
          </cell>
          <cell r="H1454">
            <v>0.74032048505846682</v>
          </cell>
          <cell r="I1454">
            <v>1</v>
          </cell>
          <cell r="J1454">
            <v>38.833700003139811</v>
          </cell>
          <cell r="K1454" t="str">
            <v>TONS</v>
          </cell>
        </row>
        <row r="1455">
          <cell r="A1455" t="str">
            <v>28105</v>
          </cell>
          <cell r="B1455" t="str">
            <v>28</v>
          </cell>
          <cell r="C1455" t="str">
            <v>105</v>
          </cell>
          <cell r="D1455" t="str">
            <v>Oktibbeha</v>
          </cell>
          <cell r="E1455" t="str">
            <v>County</v>
          </cell>
          <cell r="F1455" t="str">
            <v>MS</v>
          </cell>
          <cell r="G1455">
            <v>47671</v>
          </cell>
          <cell r="H1455">
            <v>0.36424660695181554</v>
          </cell>
          <cell r="I1455">
            <v>1</v>
          </cell>
          <cell r="J1455">
            <v>78.894157816136612</v>
          </cell>
          <cell r="K1455" t="str">
            <v>TONS</v>
          </cell>
        </row>
        <row r="1456">
          <cell r="A1456" t="str">
            <v>28107</v>
          </cell>
          <cell r="B1456" t="str">
            <v>28</v>
          </cell>
          <cell r="C1456" t="str">
            <v>107</v>
          </cell>
          <cell r="D1456" t="str">
            <v>Panola</v>
          </cell>
          <cell r="E1456" t="str">
            <v>County</v>
          </cell>
          <cell r="F1456" t="str">
            <v>MS</v>
          </cell>
          <cell r="G1456">
            <v>34707</v>
          </cell>
          <cell r="H1456">
            <v>0.78940847667617486</v>
          </cell>
          <cell r="I1456">
            <v>0.5</v>
          </cell>
          <cell r="J1456">
            <v>62.242056434188868</v>
          </cell>
          <cell r="K1456" t="str">
            <v>TONS</v>
          </cell>
        </row>
        <row r="1457">
          <cell r="A1457" t="str">
            <v>28109</v>
          </cell>
          <cell r="B1457" t="str">
            <v>28</v>
          </cell>
          <cell r="C1457" t="str">
            <v>109</v>
          </cell>
          <cell r="D1457" t="str">
            <v>Pearl River</v>
          </cell>
          <cell r="E1457" t="str">
            <v>County</v>
          </cell>
          <cell r="F1457" t="str">
            <v>MS</v>
          </cell>
          <cell r="G1457">
            <v>55834</v>
          </cell>
          <cell r="H1457">
            <v>0.69925135222265999</v>
          </cell>
          <cell r="I1457">
            <v>1</v>
          </cell>
          <cell r="J1457">
            <v>177.38917930532165</v>
          </cell>
          <cell r="K1457" t="str">
            <v>TONS</v>
          </cell>
        </row>
        <row r="1458">
          <cell r="A1458" t="str">
            <v>28111</v>
          </cell>
          <cell r="B1458" t="str">
            <v>28</v>
          </cell>
          <cell r="C1458" t="str">
            <v>111</v>
          </cell>
          <cell r="D1458" t="str">
            <v>Perry</v>
          </cell>
          <cell r="E1458" t="str">
            <v>County</v>
          </cell>
          <cell r="F1458" t="str">
            <v>MS</v>
          </cell>
          <cell r="G1458">
            <v>12250</v>
          </cell>
          <cell r="H1458">
            <v>1</v>
          </cell>
          <cell r="I1458">
            <v>1</v>
          </cell>
          <cell r="J1458">
            <v>55.658456187956325</v>
          </cell>
          <cell r="K1458" t="str">
            <v>TONS</v>
          </cell>
        </row>
        <row r="1459">
          <cell r="A1459" t="str">
            <v>28113</v>
          </cell>
          <cell r="B1459" t="str">
            <v>28</v>
          </cell>
          <cell r="C1459" t="str">
            <v>113</v>
          </cell>
          <cell r="D1459" t="str">
            <v>Pike</v>
          </cell>
          <cell r="E1459" t="str">
            <v>County</v>
          </cell>
          <cell r="F1459" t="str">
            <v>MS</v>
          </cell>
          <cell r="G1459">
            <v>40404</v>
          </cell>
          <cell r="H1459">
            <v>0.59439659439659442</v>
          </cell>
          <cell r="I1459">
            <v>1</v>
          </cell>
          <cell r="J1459">
            <v>109.11783541305789</v>
          </cell>
          <cell r="K1459" t="str">
            <v>TONS</v>
          </cell>
        </row>
        <row r="1460">
          <cell r="A1460" t="str">
            <v>28115</v>
          </cell>
          <cell r="B1460" t="str">
            <v>28</v>
          </cell>
          <cell r="C1460" t="str">
            <v>115</v>
          </cell>
          <cell r="D1460" t="str">
            <v>Pontotoc</v>
          </cell>
          <cell r="E1460" t="str">
            <v>County</v>
          </cell>
          <cell r="F1460" t="str">
            <v>MS</v>
          </cell>
          <cell r="G1460">
            <v>29957</v>
          </cell>
          <cell r="H1460">
            <v>0.83953666922589043</v>
          </cell>
          <cell r="I1460">
            <v>1</v>
          </cell>
          <cell r="J1460">
            <v>114.27021821445726</v>
          </cell>
          <cell r="K1460" t="str">
            <v>TONS</v>
          </cell>
        </row>
        <row r="1461">
          <cell r="A1461" t="str">
            <v>28117</v>
          </cell>
          <cell r="B1461" t="str">
            <v>28</v>
          </cell>
          <cell r="C1461" t="str">
            <v>117</v>
          </cell>
          <cell r="D1461" t="str">
            <v>Prentiss</v>
          </cell>
          <cell r="E1461" t="str">
            <v>County</v>
          </cell>
          <cell r="F1461" t="str">
            <v>MS</v>
          </cell>
          <cell r="G1461">
            <v>25276</v>
          </cell>
          <cell r="H1461">
            <v>0.76064250672574774</v>
          </cell>
          <cell r="I1461">
            <v>1</v>
          </cell>
          <cell r="J1461">
            <v>87.354243156705991</v>
          </cell>
          <cell r="K1461" t="str">
            <v>TONS</v>
          </cell>
        </row>
        <row r="1462">
          <cell r="A1462" t="str">
            <v>28119</v>
          </cell>
          <cell r="B1462" t="str">
            <v>28</v>
          </cell>
          <cell r="C1462" t="str">
            <v>119</v>
          </cell>
          <cell r="D1462" t="str">
            <v>Quitman</v>
          </cell>
          <cell r="E1462" t="str">
            <v>County</v>
          </cell>
          <cell r="F1462" t="str">
            <v>MS</v>
          </cell>
          <cell r="G1462">
            <v>8223</v>
          </cell>
          <cell r="H1462">
            <v>0.56998662288702417</v>
          </cell>
          <cell r="I1462">
            <v>0.5</v>
          </cell>
          <cell r="J1462">
            <v>10.647803434814337</v>
          </cell>
          <cell r="K1462" t="str">
            <v>TONS</v>
          </cell>
        </row>
        <row r="1463">
          <cell r="A1463" t="str">
            <v>28121</v>
          </cell>
          <cell r="B1463" t="str">
            <v>28</v>
          </cell>
          <cell r="C1463" t="str">
            <v>121</v>
          </cell>
          <cell r="D1463" t="str">
            <v>Rankin</v>
          </cell>
          <cell r="E1463" t="str">
            <v>County</v>
          </cell>
          <cell r="F1463" t="str">
            <v>MS</v>
          </cell>
          <cell r="G1463">
            <v>141617</v>
          </cell>
          <cell r="H1463">
            <v>0.33906946199961868</v>
          </cell>
          <cell r="I1463">
            <v>1</v>
          </cell>
          <cell r="J1463">
            <v>218.17206116190093</v>
          </cell>
          <cell r="K1463" t="str">
            <v>TONS</v>
          </cell>
        </row>
        <row r="1464">
          <cell r="A1464" t="str">
            <v>28123</v>
          </cell>
          <cell r="B1464" t="str">
            <v>28</v>
          </cell>
          <cell r="C1464" t="str">
            <v>123</v>
          </cell>
          <cell r="D1464" t="str">
            <v>Scott</v>
          </cell>
          <cell r="E1464" t="str">
            <v>County</v>
          </cell>
          <cell r="F1464" t="str">
            <v>MS</v>
          </cell>
          <cell r="G1464">
            <v>28264</v>
          </cell>
          <cell r="H1464">
            <v>0.7216954429663176</v>
          </cell>
          <cell r="I1464">
            <v>1</v>
          </cell>
          <cell r="J1464">
            <v>92.679280760974109</v>
          </cell>
          <cell r="K1464" t="str">
            <v>TONS</v>
          </cell>
        </row>
        <row r="1465">
          <cell r="A1465" t="str">
            <v>28125</v>
          </cell>
          <cell r="B1465" t="str">
            <v>28</v>
          </cell>
          <cell r="C1465" t="str">
            <v>125</v>
          </cell>
          <cell r="D1465" t="str">
            <v>Sharkey</v>
          </cell>
          <cell r="E1465" t="str">
            <v>County</v>
          </cell>
          <cell r="F1465" t="str">
            <v>MS</v>
          </cell>
          <cell r="G1465">
            <v>4916</v>
          </cell>
          <cell r="H1465">
            <v>1</v>
          </cell>
          <cell r="I1465">
            <v>1</v>
          </cell>
          <cell r="J1465">
            <v>22.336079234285165</v>
          </cell>
          <cell r="K1465" t="str">
            <v>TONS</v>
          </cell>
        </row>
        <row r="1466">
          <cell r="A1466" t="str">
            <v>28127</v>
          </cell>
          <cell r="B1466" t="str">
            <v>28</v>
          </cell>
          <cell r="C1466" t="str">
            <v>127</v>
          </cell>
          <cell r="D1466" t="str">
            <v>Simpson</v>
          </cell>
          <cell r="E1466" t="str">
            <v>County</v>
          </cell>
          <cell r="F1466" t="str">
            <v>MS</v>
          </cell>
          <cell r="G1466">
            <v>27503</v>
          </cell>
          <cell r="H1466">
            <v>0.84838017670799548</v>
          </cell>
          <cell r="I1466">
            <v>1</v>
          </cell>
          <cell r="J1466">
            <v>106.01459250886407</v>
          </cell>
          <cell r="K1466" t="str">
            <v>TONS</v>
          </cell>
        </row>
        <row r="1467">
          <cell r="A1467" t="str">
            <v>28129</v>
          </cell>
          <cell r="B1467" t="str">
            <v>28</v>
          </cell>
          <cell r="C1467" t="str">
            <v>129</v>
          </cell>
          <cell r="D1467" t="str">
            <v>Smith</v>
          </cell>
          <cell r="E1467" t="str">
            <v>County</v>
          </cell>
          <cell r="F1467" t="str">
            <v>MS</v>
          </cell>
          <cell r="G1467">
            <v>16491</v>
          </cell>
          <cell r="H1467">
            <v>1</v>
          </cell>
          <cell r="I1467">
            <v>1</v>
          </cell>
          <cell r="J1467">
            <v>74.927640897598991</v>
          </cell>
          <cell r="K1467" t="str">
            <v>TONS</v>
          </cell>
        </row>
        <row r="1468">
          <cell r="A1468" t="str">
            <v>28131</v>
          </cell>
          <cell r="B1468" t="str">
            <v>28</v>
          </cell>
          <cell r="C1468" t="str">
            <v>131</v>
          </cell>
          <cell r="D1468" t="str">
            <v>Stone</v>
          </cell>
          <cell r="E1468" t="str">
            <v>County</v>
          </cell>
          <cell r="F1468" t="str">
            <v>MS</v>
          </cell>
          <cell r="G1468">
            <v>17786</v>
          </cell>
          <cell r="H1468">
            <v>0.78814798155852916</v>
          </cell>
          <cell r="I1468">
            <v>1</v>
          </cell>
          <cell r="J1468">
            <v>63.691448068797683</v>
          </cell>
          <cell r="K1468" t="str">
            <v>TONS</v>
          </cell>
        </row>
        <row r="1469">
          <cell r="A1469" t="str">
            <v>28133</v>
          </cell>
          <cell r="B1469" t="str">
            <v>28</v>
          </cell>
          <cell r="C1469" t="str">
            <v>133</v>
          </cell>
          <cell r="D1469" t="str">
            <v>Sunflower</v>
          </cell>
          <cell r="E1469" t="str">
            <v>County</v>
          </cell>
          <cell r="F1469" t="str">
            <v>MS</v>
          </cell>
          <cell r="G1469">
            <v>29450</v>
          </cell>
          <cell r="H1469">
            <v>0.45762308998302209</v>
          </cell>
          <cell r="I1469">
            <v>0.5</v>
          </cell>
          <cell r="J1469">
            <v>30.616694450819896</v>
          </cell>
          <cell r="K1469" t="str">
            <v>TONS</v>
          </cell>
        </row>
        <row r="1470">
          <cell r="A1470" t="str">
            <v>28135</v>
          </cell>
          <cell r="B1470" t="str">
            <v>28</v>
          </cell>
          <cell r="C1470" t="str">
            <v>135</v>
          </cell>
          <cell r="D1470" t="str">
            <v>Tallahatchie</v>
          </cell>
          <cell r="E1470" t="str">
            <v>County</v>
          </cell>
          <cell r="F1470" t="str">
            <v>MS</v>
          </cell>
          <cell r="G1470">
            <v>15378</v>
          </cell>
          <cell r="H1470">
            <v>0.80946807127064635</v>
          </cell>
          <cell r="I1470">
            <v>1</v>
          </cell>
          <cell r="J1470">
            <v>56.558078581851454</v>
          </cell>
          <cell r="K1470" t="str">
            <v>TONS</v>
          </cell>
        </row>
        <row r="1471">
          <cell r="A1471" t="str">
            <v>28137</v>
          </cell>
          <cell r="B1471" t="str">
            <v>28</v>
          </cell>
          <cell r="C1471" t="str">
            <v>137</v>
          </cell>
          <cell r="D1471" t="str">
            <v>Tate</v>
          </cell>
          <cell r="E1471" t="str">
            <v>County</v>
          </cell>
          <cell r="F1471" t="str">
            <v>MS</v>
          </cell>
          <cell r="G1471">
            <v>28886</v>
          </cell>
          <cell r="H1471">
            <v>0.77390431350827393</v>
          </cell>
          <cell r="I1471">
            <v>1</v>
          </cell>
          <cell r="J1471">
            <v>101.57100310871539</v>
          </cell>
          <cell r="K1471" t="str">
            <v>TONS</v>
          </cell>
        </row>
        <row r="1472">
          <cell r="A1472" t="str">
            <v>28139</v>
          </cell>
          <cell r="B1472" t="str">
            <v>28</v>
          </cell>
          <cell r="C1472" t="str">
            <v>139</v>
          </cell>
          <cell r="D1472" t="str">
            <v>Tippah</v>
          </cell>
          <cell r="E1472" t="str">
            <v>County</v>
          </cell>
          <cell r="F1472" t="str">
            <v>MS</v>
          </cell>
          <cell r="G1472">
            <v>22232</v>
          </cell>
          <cell r="H1472">
            <v>0.83843109032025909</v>
          </cell>
          <cell r="I1472">
            <v>1</v>
          </cell>
          <cell r="J1472">
            <v>84.691724354571903</v>
          </cell>
          <cell r="K1472" t="str">
            <v>TONS</v>
          </cell>
        </row>
        <row r="1473">
          <cell r="A1473" t="str">
            <v>28141</v>
          </cell>
          <cell r="B1473" t="str">
            <v>28</v>
          </cell>
          <cell r="C1473" t="str">
            <v>141</v>
          </cell>
          <cell r="D1473" t="str">
            <v>Tishomingo</v>
          </cell>
          <cell r="E1473" t="str">
            <v>County</v>
          </cell>
          <cell r="F1473" t="str">
            <v>MS</v>
          </cell>
          <cell r="G1473">
            <v>19593</v>
          </cell>
          <cell r="H1473">
            <v>1</v>
          </cell>
          <cell r="I1473">
            <v>1</v>
          </cell>
          <cell r="J1473">
            <v>89.0217250686227</v>
          </cell>
          <cell r="K1473" t="str">
            <v>TONS</v>
          </cell>
        </row>
        <row r="1474">
          <cell r="A1474" t="str">
            <v>28143</v>
          </cell>
          <cell r="B1474" t="str">
            <v>28</v>
          </cell>
          <cell r="C1474" t="str">
            <v>143</v>
          </cell>
          <cell r="D1474" t="str">
            <v>Tunica</v>
          </cell>
          <cell r="E1474" t="str">
            <v>County</v>
          </cell>
          <cell r="F1474" t="str">
            <v>MS</v>
          </cell>
          <cell r="G1474">
            <v>10778</v>
          </cell>
          <cell r="H1474">
            <v>0.66023380961217293</v>
          </cell>
          <cell r="I1474">
            <v>1</v>
          </cell>
          <cell r="J1474">
            <v>32.331883610897734</v>
          </cell>
          <cell r="K1474" t="str">
            <v>TONS</v>
          </cell>
        </row>
        <row r="1475">
          <cell r="A1475" t="str">
            <v>28145</v>
          </cell>
          <cell r="B1475" t="str">
            <v>28</v>
          </cell>
          <cell r="C1475" t="str">
            <v>145</v>
          </cell>
          <cell r="D1475" t="str">
            <v>Union</v>
          </cell>
          <cell r="E1475" t="str">
            <v>County</v>
          </cell>
          <cell r="F1475" t="str">
            <v>MS</v>
          </cell>
          <cell r="G1475">
            <v>27134</v>
          </cell>
          <cell r="H1475">
            <v>0.75558340089924081</v>
          </cell>
          <cell r="I1475">
            <v>1</v>
          </cell>
          <cell r="J1475">
            <v>93.151809695141267</v>
          </cell>
          <cell r="K1475" t="str">
            <v>TONS</v>
          </cell>
        </row>
        <row r="1476">
          <cell r="A1476" t="str">
            <v>28147</v>
          </cell>
          <cell r="B1476" t="str">
            <v>28</v>
          </cell>
          <cell r="C1476" t="str">
            <v>147</v>
          </cell>
          <cell r="D1476" t="str">
            <v>Walthall</v>
          </cell>
          <cell r="E1476" t="str">
            <v>County</v>
          </cell>
          <cell r="F1476" t="str">
            <v>MS</v>
          </cell>
          <cell r="G1476">
            <v>15443</v>
          </cell>
          <cell r="H1476">
            <v>1</v>
          </cell>
          <cell r="I1476">
            <v>1</v>
          </cell>
          <cell r="J1476">
            <v>70.166003176376265</v>
          </cell>
          <cell r="K1476" t="str">
            <v>TONS</v>
          </cell>
        </row>
        <row r="1477">
          <cell r="A1477" t="str">
            <v>28149</v>
          </cell>
          <cell r="B1477" t="str">
            <v>28</v>
          </cell>
          <cell r="C1477" t="str">
            <v>149</v>
          </cell>
          <cell r="D1477" t="str">
            <v>Warren</v>
          </cell>
          <cell r="E1477" t="str">
            <v>County</v>
          </cell>
          <cell r="F1477" t="str">
            <v>MS</v>
          </cell>
          <cell r="G1477">
            <v>48773</v>
          </cell>
          <cell r="H1477">
            <v>0.40893527156418508</v>
          </cell>
          <cell r="I1477">
            <v>1</v>
          </cell>
          <cell r="J1477">
            <v>90.621053768880728</v>
          </cell>
          <cell r="K1477" t="str">
            <v>TONS</v>
          </cell>
        </row>
        <row r="1478">
          <cell r="A1478" t="str">
            <v>28151</v>
          </cell>
          <cell r="B1478" t="str">
            <v>28</v>
          </cell>
          <cell r="C1478" t="str">
            <v>151</v>
          </cell>
          <cell r="D1478" t="str">
            <v>Washington</v>
          </cell>
          <cell r="E1478" t="str">
            <v>County</v>
          </cell>
          <cell r="F1478" t="str">
            <v>MS</v>
          </cell>
          <cell r="G1478">
            <v>51137</v>
          </cell>
          <cell r="H1478">
            <v>0.17523515262921172</v>
          </cell>
          <cell r="I1478">
            <v>0.5</v>
          </cell>
          <cell r="J1478">
            <v>0</v>
          </cell>
          <cell r="K1478" t="str">
            <v>TONS</v>
          </cell>
        </row>
        <row r="1479">
          <cell r="A1479" t="str">
            <v>28153</v>
          </cell>
          <cell r="B1479" t="str">
            <v>28</v>
          </cell>
          <cell r="C1479" t="str">
            <v>153</v>
          </cell>
          <cell r="D1479" t="str">
            <v>Wayne</v>
          </cell>
          <cell r="E1479" t="str">
            <v>County</v>
          </cell>
          <cell r="F1479" t="str">
            <v>MS</v>
          </cell>
          <cell r="G1479">
            <v>20747</v>
          </cell>
          <cell r="H1479">
            <v>0.79640429941678315</v>
          </cell>
          <cell r="I1479">
            <v>1</v>
          </cell>
          <cell r="J1479">
            <v>75.073034415804273</v>
          </cell>
          <cell r="K1479" t="str">
            <v>TONS</v>
          </cell>
        </row>
        <row r="1480">
          <cell r="A1480" t="str">
            <v>28155</v>
          </cell>
          <cell r="B1480" t="str">
            <v>28</v>
          </cell>
          <cell r="C1480" t="str">
            <v>155</v>
          </cell>
          <cell r="D1480" t="str">
            <v>Webster</v>
          </cell>
          <cell r="E1480" t="str">
            <v>County</v>
          </cell>
          <cell r="F1480" t="str">
            <v>MS</v>
          </cell>
          <cell r="G1480">
            <v>10253</v>
          </cell>
          <cell r="H1480">
            <v>1</v>
          </cell>
          <cell r="I1480">
            <v>1</v>
          </cell>
          <cell r="J1480">
            <v>46.584991942458458</v>
          </cell>
          <cell r="K1480" t="str">
            <v>TONS</v>
          </cell>
        </row>
        <row r="1481">
          <cell r="A1481" t="str">
            <v>28157</v>
          </cell>
          <cell r="B1481" t="str">
            <v>28</v>
          </cell>
          <cell r="C1481" t="str">
            <v>157</v>
          </cell>
          <cell r="D1481" t="str">
            <v>Wilkinson</v>
          </cell>
          <cell r="E1481" t="str">
            <v>County</v>
          </cell>
          <cell r="F1481" t="str">
            <v>MS</v>
          </cell>
          <cell r="G1481">
            <v>9878</v>
          </cell>
          <cell r="H1481">
            <v>1</v>
          </cell>
          <cell r="I1481">
            <v>1</v>
          </cell>
          <cell r="J1481">
            <v>44.881161650990407</v>
          </cell>
          <cell r="K1481" t="str">
            <v>TONS</v>
          </cell>
        </row>
        <row r="1482">
          <cell r="A1482" t="str">
            <v>28159</v>
          </cell>
          <cell r="B1482" t="str">
            <v>28</v>
          </cell>
          <cell r="C1482" t="str">
            <v>159</v>
          </cell>
          <cell r="D1482" t="str">
            <v>Winston</v>
          </cell>
          <cell r="E1482" t="str">
            <v>County</v>
          </cell>
          <cell r="F1482" t="str">
            <v>MS</v>
          </cell>
          <cell r="G1482">
            <v>19198</v>
          </cell>
          <cell r="H1482">
            <v>0.75914157724762998</v>
          </cell>
          <cell r="I1482">
            <v>1</v>
          </cell>
          <cell r="J1482">
            <v>66.217660447614321</v>
          </cell>
          <cell r="K1482" t="str">
            <v>TONS</v>
          </cell>
        </row>
        <row r="1483">
          <cell r="A1483" t="str">
            <v>28161</v>
          </cell>
          <cell r="B1483" t="str">
            <v>28</v>
          </cell>
          <cell r="C1483" t="str">
            <v>161</v>
          </cell>
          <cell r="D1483" t="str">
            <v>Yalobusha</v>
          </cell>
          <cell r="E1483" t="str">
            <v>County</v>
          </cell>
          <cell r="F1483" t="str">
            <v>MS</v>
          </cell>
          <cell r="G1483">
            <v>12678</v>
          </cell>
          <cell r="H1483">
            <v>0.79318504495977282</v>
          </cell>
          <cell r="I1483">
            <v>1</v>
          </cell>
          <cell r="J1483">
            <v>45.689913096007245</v>
          </cell>
          <cell r="K1483" t="str">
            <v>TONS</v>
          </cell>
        </row>
        <row r="1484">
          <cell r="A1484" t="str">
            <v>28163</v>
          </cell>
          <cell r="B1484" t="str">
            <v>28</v>
          </cell>
          <cell r="C1484" t="str">
            <v>163</v>
          </cell>
          <cell r="D1484" t="str">
            <v>Yazoo</v>
          </cell>
          <cell r="E1484" t="str">
            <v>County</v>
          </cell>
          <cell r="F1484" t="str">
            <v>MS</v>
          </cell>
          <cell r="G1484">
            <v>28065</v>
          </cell>
          <cell r="H1484">
            <v>0.44607161945483698</v>
          </cell>
          <cell r="I1484">
            <v>1</v>
          </cell>
          <cell r="J1484">
            <v>56.880670450369401</v>
          </cell>
          <cell r="K1484" t="str">
            <v>TONS</v>
          </cell>
        </row>
        <row r="1485">
          <cell r="A1485" t="str">
            <v>29001</v>
          </cell>
          <cell r="B1485" t="str">
            <v>29</v>
          </cell>
          <cell r="C1485" t="str">
            <v>001</v>
          </cell>
          <cell r="D1485" t="str">
            <v>Adair</v>
          </cell>
          <cell r="E1485" t="str">
            <v>County</v>
          </cell>
          <cell r="F1485" t="str">
            <v>MO</v>
          </cell>
          <cell r="G1485">
            <v>25607</v>
          </cell>
          <cell r="H1485">
            <v>0.37852930839223647</v>
          </cell>
          <cell r="I1485">
            <v>0.5</v>
          </cell>
          <cell r="J1485">
            <v>22.020302686933086</v>
          </cell>
          <cell r="K1485" t="str">
            <v>TONS</v>
          </cell>
        </row>
        <row r="1486">
          <cell r="A1486" t="str">
            <v>29003</v>
          </cell>
          <cell r="B1486" t="str">
            <v>29</v>
          </cell>
          <cell r="C1486" t="str">
            <v>003</v>
          </cell>
          <cell r="D1486" t="str">
            <v>Andrew</v>
          </cell>
          <cell r="E1486" t="str">
            <v>County</v>
          </cell>
          <cell r="F1486" t="str">
            <v>MO</v>
          </cell>
          <cell r="G1486">
            <v>17291</v>
          </cell>
          <cell r="H1486">
            <v>0.61280434908333814</v>
          </cell>
          <cell r="I1486">
            <v>0.5</v>
          </cell>
          <cell r="J1486">
            <v>24.071714357860621</v>
          </cell>
          <cell r="K1486" t="str">
            <v>TONS</v>
          </cell>
        </row>
        <row r="1487">
          <cell r="A1487" t="str">
            <v>29005</v>
          </cell>
          <cell r="B1487" t="str">
            <v>29</v>
          </cell>
          <cell r="C1487" t="str">
            <v>005</v>
          </cell>
          <cell r="D1487" t="str">
            <v>Atchison</v>
          </cell>
          <cell r="E1487" t="str">
            <v>County</v>
          </cell>
          <cell r="F1487" t="str">
            <v>MO</v>
          </cell>
          <cell r="G1487">
            <v>5685</v>
          </cell>
          <cell r="H1487">
            <v>1</v>
          </cell>
          <cell r="I1487">
            <v>0.5</v>
          </cell>
          <cell r="J1487">
            <v>12.915033609327825</v>
          </cell>
          <cell r="K1487" t="str">
            <v>TONS</v>
          </cell>
        </row>
        <row r="1488">
          <cell r="A1488" t="str">
            <v>29007</v>
          </cell>
          <cell r="B1488" t="str">
            <v>29</v>
          </cell>
          <cell r="C1488" t="str">
            <v>007</v>
          </cell>
          <cell r="D1488" t="str">
            <v>Audrain</v>
          </cell>
          <cell r="E1488" t="str">
            <v>County</v>
          </cell>
          <cell r="F1488" t="str">
            <v>MO</v>
          </cell>
          <cell r="G1488">
            <v>25529</v>
          </cell>
          <cell r="H1488">
            <v>0.41196286576050767</v>
          </cell>
          <cell r="I1488">
            <v>0.5</v>
          </cell>
          <cell r="J1488">
            <v>23.892244233825984</v>
          </cell>
          <cell r="K1488" t="str">
            <v>TONS</v>
          </cell>
        </row>
        <row r="1489">
          <cell r="A1489" t="str">
            <v>29009</v>
          </cell>
          <cell r="B1489" t="str">
            <v>29</v>
          </cell>
          <cell r="C1489" t="str">
            <v>009</v>
          </cell>
          <cell r="D1489" t="str">
            <v>Barry</v>
          </cell>
          <cell r="E1489" t="str">
            <v>County</v>
          </cell>
          <cell r="F1489" t="str">
            <v>MO</v>
          </cell>
          <cell r="G1489">
            <v>35597</v>
          </cell>
          <cell r="H1489">
            <v>0.73264600949518222</v>
          </cell>
          <cell r="I1489">
            <v>1</v>
          </cell>
          <cell r="J1489">
            <v>118.49571733729802</v>
          </cell>
          <cell r="K1489" t="str">
            <v>TONS</v>
          </cell>
        </row>
        <row r="1490">
          <cell r="A1490" t="str">
            <v>29011</v>
          </cell>
          <cell r="B1490" t="str">
            <v>29</v>
          </cell>
          <cell r="C1490" t="str">
            <v>011</v>
          </cell>
          <cell r="D1490" t="str">
            <v>Barton</v>
          </cell>
          <cell r="E1490" t="str">
            <v>County</v>
          </cell>
          <cell r="F1490" t="str">
            <v>MO</v>
          </cell>
          <cell r="G1490">
            <v>12402</v>
          </cell>
          <cell r="H1490">
            <v>0.63957426221577163</v>
          </cell>
          <cell r="I1490">
            <v>0.5</v>
          </cell>
          <cell r="J1490">
            <v>18.019709162566102</v>
          </cell>
          <cell r="K1490" t="str">
            <v>TONS</v>
          </cell>
        </row>
        <row r="1491">
          <cell r="A1491" t="str">
            <v>29013</v>
          </cell>
          <cell r="B1491" t="str">
            <v>29</v>
          </cell>
          <cell r="C1491" t="str">
            <v>013</v>
          </cell>
          <cell r="D1491" t="str">
            <v>Bates</v>
          </cell>
          <cell r="E1491" t="str">
            <v>County</v>
          </cell>
          <cell r="F1491" t="str">
            <v>MO</v>
          </cell>
          <cell r="G1491">
            <v>17049</v>
          </cell>
          <cell r="H1491">
            <v>0.77271394216669598</v>
          </cell>
          <cell r="I1491">
            <v>0.5</v>
          </cell>
          <cell r="J1491">
            <v>29.928347013066798</v>
          </cell>
          <cell r="K1491" t="str">
            <v>TONS</v>
          </cell>
        </row>
        <row r="1492">
          <cell r="A1492" t="str">
            <v>29015</v>
          </cell>
          <cell r="B1492" t="str">
            <v>29</v>
          </cell>
          <cell r="C1492" t="str">
            <v>015</v>
          </cell>
          <cell r="D1492" t="str">
            <v>Benton</v>
          </cell>
          <cell r="E1492" t="str">
            <v>County</v>
          </cell>
          <cell r="F1492" t="str">
            <v>MO</v>
          </cell>
          <cell r="G1492">
            <v>19056</v>
          </cell>
          <cell r="H1492">
            <v>0.86539672544080604</v>
          </cell>
          <cell r="I1492">
            <v>1</v>
          </cell>
          <cell r="J1492">
            <v>74.927640897598991</v>
          </cell>
          <cell r="K1492" t="str">
            <v>TONS</v>
          </cell>
        </row>
        <row r="1493">
          <cell r="A1493" t="str">
            <v>29017</v>
          </cell>
          <cell r="B1493" t="str">
            <v>29</v>
          </cell>
          <cell r="C1493" t="str">
            <v>017</v>
          </cell>
          <cell r="D1493" t="str">
            <v>Bollinger</v>
          </cell>
          <cell r="E1493" t="str">
            <v>County</v>
          </cell>
          <cell r="F1493" t="str">
            <v>MO</v>
          </cell>
          <cell r="G1493">
            <v>12363</v>
          </cell>
          <cell r="H1493">
            <v>1</v>
          </cell>
          <cell r="I1493">
            <v>1</v>
          </cell>
          <cell r="J1493">
            <v>56.171877049118692</v>
          </cell>
          <cell r="K1493" t="str">
            <v>TONS</v>
          </cell>
        </row>
        <row r="1494">
          <cell r="A1494" t="str">
            <v>29019</v>
          </cell>
          <cell r="B1494" t="str">
            <v>29</v>
          </cell>
          <cell r="C1494" t="str">
            <v>019</v>
          </cell>
          <cell r="D1494" t="str">
            <v>Boone</v>
          </cell>
          <cell r="E1494" t="str">
            <v>County</v>
          </cell>
          <cell r="F1494" t="str">
            <v>MO</v>
          </cell>
          <cell r="G1494">
            <v>162642</v>
          </cell>
          <cell r="H1494">
            <v>0.18786045424920991</v>
          </cell>
          <cell r="I1494">
            <v>1</v>
          </cell>
          <cell r="J1494">
            <v>0</v>
          </cell>
          <cell r="K1494" t="str">
            <v>TONS</v>
          </cell>
        </row>
        <row r="1495">
          <cell r="A1495" t="str">
            <v>29021</v>
          </cell>
          <cell r="B1495" t="str">
            <v>29</v>
          </cell>
          <cell r="C1495" t="str">
            <v>021</v>
          </cell>
          <cell r="D1495" t="str">
            <v>Buchanan</v>
          </cell>
          <cell r="E1495" t="str">
            <v>County</v>
          </cell>
          <cell r="F1495" t="str">
            <v>MO</v>
          </cell>
          <cell r="G1495">
            <v>89201</v>
          </cell>
          <cell r="H1495">
            <v>0.13372047398571765</v>
          </cell>
          <cell r="I1495">
            <v>0.5</v>
          </cell>
          <cell r="J1495">
            <v>0</v>
          </cell>
          <cell r="K1495" t="str">
            <v>TONS</v>
          </cell>
        </row>
        <row r="1496">
          <cell r="A1496" t="str">
            <v>29023</v>
          </cell>
          <cell r="B1496" t="str">
            <v>29</v>
          </cell>
          <cell r="C1496" t="str">
            <v>023</v>
          </cell>
          <cell r="D1496" t="str">
            <v>Butler</v>
          </cell>
          <cell r="E1496" t="str">
            <v>County</v>
          </cell>
          <cell r="F1496" t="str">
            <v>MO</v>
          </cell>
          <cell r="G1496">
            <v>42794</v>
          </cell>
          <cell r="H1496">
            <v>0.5218254895546105</v>
          </cell>
          <cell r="I1496">
            <v>1</v>
          </cell>
          <cell r="J1496">
            <v>101.46195797006145</v>
          </cell>
          <cell r="K1496" t="str">
            <v>TONS</v>
          </cell>
        </row>
        <row r="1497">
          <cell r="A1497" t="str">
            <v>29025</v>
          </cell>
          <cell r="B1497" t="str">
            <v>29</v>
          </cell>
          <cell r="C1497" t="str">
            <v>025</v>
          </cell>
          <cell r="D1497" t="str">
            <v>Caldwell</v>
          </cell>
          <cell r="E1497" t="str">
            <v>County</v>
          </cell>
          <cell r="F1497" t="str">
            <v>MO</v>
          </cell>
          <cell r="G1497">
            <v>9424</v>
          </cell>
          <cell r="H1497">
            <v>1</v>
          </cell>
          <cell r="I1497">
            <v>0.5</v>
          </cell>
          <cell r="J1497">
            <v>21.409195555726544</v>
          </cell>
          <cell r="K1497" t="str">
            <v>TONS</v>
          </cell>
        </row>
        <row r="1498">
          <cell r="A1498" t="str">
            <v>29027</v>
          </cell>
          <cell r="B1498" t="str">
            <v>29</v>
          </cell>
          <cell r="C1498" t="str">
            <v>027</v>
          </cell>
          <cell r="D1498" t="str">
            <v>Callaway</v>
          </cell>
          <cell r="E1498" t="str">
            <v>County</v>
          </cell>
          <cell r="F1498" t="str">
            <v>MO</v>
          </cell>
          <cell r="G1498">
            <v>44332</v>
          </cell>
          <cell r="H1498">
            <v>0.62027429396372824</v>
          </cell>
          <cell r="I1498">
            <v>1</v>
          </cell>
          <cell r="J1498">
            <v>124.93846761276922</v>
          </cell>
          <cell r="K1498" t="str">
            <v>TONS</v>
          </cell>
        </row>
        <row r="1499">
          <cell r="A1499" t="str">
            <v>29029</v>
          </cell>
          <cell r="B1499" t="str">
            <v>29</v>
          </cell>
          <cell r="C1499" t="str">
            <v>029</v>
          </cell>
          <cell r="D1499" t="str">
            <v>Camden</v>
          </cell>
          <cell r="E1499" t="str">
            <v>County</v>
          </cell>
          <cell r="F1499" t="str">
            <v>MO</v>
          </cell>
          <cell r="G1499">
            <v>44002</v>
          </cell>
          <cell r="H1499">
            <v>0.74228444161629015</v>
          </cell>
          <cell r="I1499">
            <v>1</v>
          </cell>
          <cell r="J1499">
            <v>148.40134661314522</v>
          </cell>
          <cell r="K1499" t="str">
            <v>TONS</v>
          </cell>
        </row>
        <row r="1500">
          <cell r="A1500" t="str">
            <v>29031</v>
          </cell>
          <cell r="B1500" t="str">
            <v>29</v>
          </cell>
          <cell r="C1500" t="str">
            <v>031</v>
          </cell>
          <cell r="D1500" t="str">
            <v>Cape Girardeau</v>
          </cell>
          <cell r="E1500" t="str">
            <v>County</v>
          </cell>
          <cell r="F1500" t="str">
            <v>MO</v>
          </cell>
          <cell r="G1500">
            <v>75674</v>
          </cell>
          <cell r="H1500">
            <v>0.30503211142532444</v>
          </cell>
          <cell r="I1500">
            <v>1</v>
          </cell>
          <cell r="J1500">
            <v>104.87870564788537</v>
          </cell>
          <cell r="K1500" t="str">
            <v>TONS</v>
          </cell>
        </row>
        <row r="1501">
          <cell r="A1501" t="str">
            <v>29033</v>
          </cell>
          <cell r="B1501" t="str">
            <v>29</v>
          </cell>
          <cell r="C1501" t="str">
            <v>033</v>
          </cell>
          <cell r="D1501" t="str">
            <v>Carroll</v>
          </cell>
          <cell r="E1501" t="str">
            <v>County</v>
          </cell>
          <cell r="F1501" t="str">
            <v>MO</v>
          </cell>
          <cell r="G1501">
            <v>9295</v>
          </cell>
          <cell r="H1501">
            <v>0.64540075309306078</v>
          </cell>
          <cell r="I1501">
            <v>0.5</v>
          </cell>
          <cell r="J1501">
            <v>13.628370558022448</v>
          </cell>
          <cell r="K1501" t="str">
            <v>TONS</v>
          </cell>
        </row>
        <row r="1502">
          <cell r="A1502" t="str">
            <v>29035</v>
          </cell>
          <cell r="B1502" t="str">
            <v>29</v>
          </cell>
          <cell r="C1502" t="str">
            <v>035</v>
          </cell>
          <cell r="D1502" t="str">
            <v>Carter</v>
          </cell>
          <cell r="E1502" t="str">
            <v>County</v>
          </cell>
          <cell r="F1502" t="str">
            <v>MO</v>
          </cell>
          <cell r="G1502">
            <v>6265</v>
          </cell>
          <cell r="H1502">
            <v>1</v>
          </cell>
          <cell r="I1502">
            <v>1</v>
          </cell>
          <cell r="J1502">
            <v>28.465324736126238</v>
          </cell>
          <cell r="K1502" t="str">
            <v>TONS</v>
          </cell>
        </row>
        <row r="1503">
          <cell r="A1503" t="str">
            <v>29037</v>
          </cell>
          <cell r="B1503" t="str">
            <v>29</v>
          </cell>
          <cell r="C1503" t="str">
            <v>037</v>
          </cell>
          <cell r="D1503" t="str">
            <v>Cass</v>
          </cell>
          <cell r="E1503" t="str">
            <v>County</v>
          </cell>
          <cell r="F1503" t="str">
            <v>MO</v>
          </cell>
          <cell r="G1503">
            <v>99478</v>
          </cell>
          <cell r="H1503">
            <v>0.32402139166448862</v>
          </cell>
          <cell r="I1503">
            <v>0.5</v>
          </cell>
          <cell r="J1503">
            <v>73.226082379852897</v>
          </cell>
          <cell r="K1503" t="str">
            <v>TONS</v>
          </cell>
        </row>
        <row r="1504">
          <cell r="A1504" t="str">
            <v>29039</v>
          </cell>
          <cell r="B1504" t="str">
            <v>29</v>
          </cell>
          <cell r="C1504" t="str">
            <v>039</v>
          </cell>
          <cell r="D1504" t="str">
            <v>Cedar</v>
          </cell>
          <cell r="E1504" t="str">
            <v>County</v>
          </cell>
          <cell r="F1504" t="str">
            <v>MO</v>
          </cell>
          <cell r="G1504">
            <v>13982</v>
          </cell>
          <cell r="H1504">
            <v>0.75296810184522955</v>
          </cell>
          <cell r="I1504">
            <v>0.5</v>
          </cell>
          <cell r="J1504">
            <v>23.917233744767518</v>
          </cell>
          <cell r="K1504" t="str">
            <v>TONS</v>
          </cell>
        </row>
        <row r="1505">
          <cell r="A1505" t="str">
            <v>29041</v>
          </cell>
          <cell r="B1505" t="str">
            <v>29</v>
          </cell>
          <cell r="C1505" t="str">
            <v>041</v>
          </cell>
          <cell r="D1505" t="str">
            <v>Chariton</v>
          </cell>
          <cell r="E1505" t="str">
            <v>County</v>
          </cell>
          <cell r="F1505" t="str">
            <v>MO</v>
          </cell>
          <cell r="G1505">
            <v>7831</v>
          </cell>
          <cell r="H1505">
            <v>1</v>
          </cell>
          <cell r="I1505">
            <v>0.5</v>
          </cell>
          <cell r="J1505">
            <v>17.790260016648404</v>
          </cell>
          <cell r="K1505" t="str">
            <v>TONS</v>
          </cell>
        </row>
        <row r="1506">
          <cell r="A1506" t="str">
            <v>29043</v>
          </cell>
          <cell r="B1506" t="str">
            <v>29</v>
          </cell>
          <cell r="C1506" t="str">
            <v>043</v>
          </cell>
          <cell r="D1506" t="str">
            <v>Christian</v>
          </cell>
          <cell r="E1506" t="str">
            <v>County</v>
          </cell>
          <cell r="F1506" t="str">
            <v>MO</v>
          </cell>
          <cell r="G1506">
            <v>77422</v>
          </cell>
          <cell r="H1506">
            <v>0.44796052801529279</v>
          </cell>
          <cell r="I1506">
            <v>1</v>
          </cell>
          <cell r="J1506">
            <v>157.57931244985315</v>
          </cell>
          <cell r="K1506" t="str">
            <v>TONS</v>
          </cell>
        </row>
        <row r="1507">
          <cell r="A1507" t="str">
            <v>29045</v>
          </cell>
          <cell r="B1507" t="str">
            <v>29</v>
          </cell>
          <cell r="C1507" t="str">
            <v>045</v>
          </cell>
          <cell r="D1507" t="str">
            <v>Clark</v>
          </cell>
          <cell r="E1507" t="str">
            <v>County</v>
          </cell>
          <cell r="F1507" t="str">
            <v>MO</v>
          </cell>
          <cell r="G1507">
            <v>7139</v>
          </cell>
          <cell r="H1507">
            <v>1</v>
          </cell>
          <cell r="I1507">
            <v>1</v>
          </cell>
          <cell r="J1507">
            <v>32.436385202107772</v>
          </cell>
          <cell r="K1507" t="str">
            <v>TONS</v>
          </cell>
        </row>
        <row r="1508">
          <cell r="A1508" t="str">
            <v>29047</v>
          </cell>
          <cell r="B1508" t="str">
            <v>29</v>
          </cell>
          <cell r="C1508" t="str">
            <v>047</v>
          </cell>
          <cell r="D1508" t="str">
            <v>Clay</v>
          </cell>
          <cell r="E1508" t="str">
            <v>County</v>
          </cell>
          <cell r="F1508" t="str">
            <v>MO</v>
          </cell>
          <cell r="G1508">
            <v>221939</v>
          </cell>
          <cell r="H1508">
            <v>9.8157601863575125E-2</v>
          </cell>
          <cell r="I1508">
            <v>0.5</v>
          </cell>
          <cell r="J1508">
            <v>0</v>
          </cell>
          <cell r="K1508" t="str">
            <v>TONS</v>
          </cell>
        </row>
        <row r="1509">
          <cell r="A1509" t="str">
            <v>29049</v>
          </cell>
          <cell r="B1509" t="str">
            <v>29</v>
          </cell>
          <cell r="C1509" t="str">
            <v>049</v>
          </cell>
          <cell r="D1509" t="str">
            <v>Clinton</v>
          </cell>
          <cell r="E1509" t="str">
            <v>County</v>
          </cell>
          <cell r="F1509" t="str">
            <v>MO</v>
          </cell>
          <cell r="G1509">
            <v>20743</v>
          </cell>
          <cell r="H1509">
            <v>0.76208841536904015</v>
          </cell>
          <cell r="I1509">
            <v>0.5</v>
          </cell>
          <cell r="J1509">
            <v>35.912198996702593</v>
          </cell>
          <cell r="K1509" t="str">
            <v>TONS</v>
          </cell>
        </row>
        <row r="1510">
          <cell r="A1510" t="str">
            <v>29051</v>
          </cell>
          <cell r="B1510" t="str">
            <v>29</v>
          </cell>
          <cell r="C1510" t="str">
            <v>051</v>
          </cell>
          <cell r="D1510" t="str">
            <v>Cole</v>
          </cell>
          <cell r="E1510" t="str">
            <v>County</v>
          </cell>
          <cell r="F1510" t="str">
            <v>MO</v>
          </cell>
          <cell r="G1510">
            <v>75990</v>
          </cell>
          <cell r="H1510">
            <v>0.29074878273457033</v>
          </cell>
          <cell r="I1510">
            <v>0.5</v>
          </cell>
          <cell r="J1510">
            <v>50.192568612926813</v>
          </cell>
          <cell r="K1510" t="str">
            <v>TONS</v>
          </cell>
        </row>
        <row r="1511">
          <cell r="A1511" t="str">
            <v>29053</v>
          </cell>
          <cell r="B1511" t="str">
            <v>29</v>
          </cell>
          <cell r="C1511" t="str">
            <v>053</v>
          </cell>
          <cell r="D1511" t="str">
            <v>Cooper</v>
          </cell>
          <cell r="E1511" t="str">
            <v>County</v>
          </cell>
          <cell r="F1511" t="str">
            <v>MO</v>
          </cell>
          <cell r="G1511">
            <v>17601</v>
          </cell>
          <cell r="H1511">
            <v>0.53201522640759047</v>
          </cell>
          <cell r="I1511">
            <v>0.5</v>
          </cell>
          <cell r="J1511">
            <v>21.272889132409098</v>
          </cell>
          <cell r="K1511" t="str">
            <v>TONS</v>
          </cell>
        </row>
        <row r="1512">
          <cell r="A1512" t="str">
            <v>29055</v>
          </cell>
          <cell r="B1512" t="str">
            <v>29</v>
          </cell>
          <cell r="C1512" t="str">
            <v>055</v>
          </cell>
          <cell r="D1512" t="str">
            <v>Crawford</v>
          </cell>
          <cell r="E1512" t="str">
            <v>County</v>
          </cell>
          <cell r="F1512" t="str">
            <v>MO</v>
          </cell>
          <cell r="G1512">
            <v>24696</v>
          </cell>
          <cell r="H1512">
            <v>0.73307418205377384</v>
          </cell>
          <cell r="I1512">
            <v>1</v>
          </cell>
          <cell r="J1512">
            <v>82.25638292463357</v>
          </cell>
          <cell r="K1512" t="str">
            <v>TONS</v>
          </cell>
        </row>
        <row r="1513">
          <cell r="A1513" t="str">
            <v>29057</v>
          </cell>
          <cell r="B1513" t="str">
            <v>29</v>
          </cell>
          <cell r="C1513" t="str">
            <v>057</v>
          </cell>
          <cell r="D1513" t="str">
            <v>Dade</v>
          </cell>
          <cell r="E1513" t="str">
            <v>County</v>
          </cell>
          <cell r="F1513" t="str">
            <v>MO</v>
          </cell>
          <cell r="G1513">
            <v>7883</v>
          </cell>
          <cell r="H1513">
            <v>1</v>
          </cell>
          <cell r="I1513">
            <v>0.5</v>
          </cell>
          <cell r="J1513">
            <v>17.90839225019019</v>
          </cell>
          <cell r="K1513" t="str">
            <v>TONS</v>
          </cell>
        </row>
        <row r="1514">
          <cell r="A1514" t="str">
            <v>29059</v>
          </cell>
          <cell r="B1514" t="str">
            <v>29</v>
          </cell>
          <cell r="C1514" t="str">
            <v>059</v>
          </cell>
          <cell r="D1514" t="str">
            <v>Dallas</v>
          </cell>
          <cell r="E1514" t="str">
            <v>County</v>
          </cell>
          <cell r="F1514" t="str">
            <v>MO</v>
          </cell>
          <cell r="G1514">
            <v>16777</v>
          </cell>
          <cell r="H1514">
            <v>0.81933599570841031</v>
          </cell>
          <cell r="I1514">
            <v>1</v>
          </cell>
          <cell r="J1514">
            <v>62.45560316405286</v>
          </cell>
          <cell r="K1514" t="str">
            <v>TONS</v>
          </cell>
        </row>
        <row r="1515">
          <cell r="A1515" t="str">
            <v>29061</v>
          </cell>
          <cell r="B1515" t="str">
            <v>29</v>
          </cell>
          <cell r="C1515" t="str">
            <v>061</v>
          </cell>
          <cell r="D1515" t="str">
            <v>Daviess</v>
          </cell>
          <cell r="E1515" t="str">
            <v>County</v>
          </cell>
          <cell r="F1515" t="str">
            <v>MO</v>
          </cell>
          <cell r="G1515">
            <v>8433</v>
          </cell>
          <cell r="H1515">
            <v>1</v>
          </cell>
          <cell r="I1515">
            <v>0.5</v>
          </cell>
          <cell r="J1515">
            <v>19.157867797266761</v>
          </cell>
          <cell r="K1515" t="str">
            <v>TONS</v>
          </cell>
        </row>
        <row r="1516">
          <cell r="A1516" t="str">
            <v>29063</v>
          </cell>
          <cell r="B1516" t="str">
            <v>29</v>
          </cell>
          <cell r="C1516" t="str">
            <v>063</v>
          </cell>
          <cell r="D1516" t="str">
            <v>DeKalb</v>
          </cell>
          <cell r="E1516" t="str">
            <v>County</v>
          </cell>
          <cell r="F1516" t="str">
            <v>MO</v>
          </cell>
          <cell r="G1516">
            <v>12892</v>
          </cell>
          <cell r="H1516">
            <v>0.62403040645361463</v>
          </cell>
          <cell r="I1516">
            <v>0.5</v>
          </cell>
          <cell r="J1516">
            <v>18.276419593147288</v>
          </cell>
          <cell r="K1516" t="str">
            <v>TONS</v>
          </cell>
        </row>
        <row r="1517">
          <cell r="A1517" t="str">
            <v>29065</v>
          </cell>
          <cell r="B1517" t="str">
            <v>29</v>
          </cell>
          <cell r="C1517" t="str">
            <v>065</v>
          </cell>
          <cell r="D1517" t="str">
            <v>Dent</v>
          </cell>
          <cell r="E1517" t="str">
            <v>County</v>
          </cell>
          <cell r="F1517" t="str">
            <v>MO</v>
          </cell>
          <cell r="G1517">
            <v>15657</v>
          </cell>
          <cell r="H1517">
            <v>0.6856996870409402</v>
          </cell>
          <cell r="I1517">
            <v>1</v>
          </cell>
          <cell r="J1517">
            <v>48.779525357869318</v>
          </cell>
          <cell r="K1517" t="str">
            <v>TONS</v>
          </cell>
        </row>
        <row r="1518">
          <cell r="A1518" t="str">
            <v>29067</v>
          </cell>
          <cell r="B1518" t="str">
            <v>29</v>
          </cell>
          <cell r="C1518" t="str">
            <v>067</v>
          </cell>
          <cell r="D1518" t="str">
            <v>Douglas</v>
          </cell>
          <cell r="E1518" t="str">
            <v>County</v>
          </cell>
          <cell r="F1518" t="str">
            <v>MO</v>
          </cell>
          <cell r="G1518">
            <v>13684</v>
          </cell>
          <cell r="H1518">
            <v>0.79121601870798008</v>
          </cell>
          <cell r="I1518">
            <v>1</v>
          </cell>
          <cell r="J1518">
            <v>49.192988175265555</v>
          </cell>
          <cell r="K1518" t="str">
            <v>TONS</v>
          </cell>
        </row>
        <row r="1519">
          <cell r="A1519" t="str">
            <v>29069</v>
          </cell>
          <cell r="B1519" t="str">
            <v>29</v>
          </cell>
          <cell r="C1519" t="str">
            <v>069</v>
          </cell>
          <cell r="D1519" t="str">
            <v>Dunklin</v>
          </cell>
          <cell r="E1519" t="str">
            <v>County</v>
          </cell>
          <cell r="F1519" t="str">
            <v>MO</v>
          </cell>
          <cell r="G1519">
            <v>31953</v>
          </cell>
          <cell r="H1519">
            <v>0.50455356304572341</v>
          </cell>
          <cell r="I1519">
            <v>0.5</v>
          </cell>
          <cell r="J1519">
            <v>36.62553594539721</v>
          </cell>
          <cell r="K1519" t="str">
            <v>TONS</v>
          </cell>
        </row>
        <row r="1520">
          <cell r="A1520" t="str">
            <v>29071</v>
          </cell>
          <cell r="B1520" t="str">
            <v>29</v>
          </cell>
          <cell r="C1520" t="str">
            <v>071</v>
          </cell>
          <cell r="D1520" t="str">
            <v>Franklin</v>
          </cell>
          <cell r="E1520" t="str">
            <v>County</v>
          </cell>
          <cell r="F1520" t="str">
            <v>MO</v>
          </cell>
          <cell r="G1520">
            <v>101492</v>
          </cell>
          <cell r="H1520">
            <v>0.55598470815433731</v>
          </cell>
          <cell r="I1520">
            <v>1</v>
          </cell>
          <cell r="J1520">
            <v>256.38329516522447</v>
          </cell>
          <cell r="K1520" t="str">
            <v>TONS</v>
          </cell>
        </row>
        <row r="1521">
          <cell r="A1521" t="str">
            <v>29073</v>
          </cell>
          <cell r="B1521" t="str">
            <v>29</v>
          </cell>
          <cell r="C1521" t="str">
            <v>073</v>
          </cell>
          <cell r="D1521" t="str">
            <v>Gasconade</v>
          </cell>
          <cell r="E1521" t="str">
            <v>County</v>
          </cell>
          <cell r="F1521" t="str">
            <v>MO</v>
          </cell>
          <cell r="G1521">
            <v>15222</v>
          </cell>
          <cell r="H1521">
            <v>0.80869793719616345</v>
          </cell>
          <cell r="I1521">
            <v>1</v>
          </cell>
          <cell r="J1521">
            <v>55.931069034591204</v>
          </cell>
          <cell r="K1521" t="str">
            <v>TONS</v>
          </cell>
        </row>
        <row r="1522">
          <cell r="A1522" t="str">
            <v>29075</v>
          </cell>
          <cell r="B1522" t="str">
            <v>29</v>
          </cell>
          <cell r="C1522" t="str">
            <v>075</v>
          </cell>
          <cell r="D1522" t="str">
            <v>Gentry</v>
          </cell>
          <cell r="E1522" t="str">
            <v>County</v>
          </cell>
          <cell r="F1522" t="str">
            <v>MO</v>
          </cell>
          <cell r="G1522">
            <v>6738</v>
          </cell>
          <cell r="H1522">
            <v>1</v>
          </cell>
          <cell r="I1522">
            <v>0.5</v>
          </cell>
          <cell r="J1522">
            <v>15.307211338548965</v>
          </cell>
          <cell r="K1522" t="str">
            <v>TONS</v>
          </cell>
        </row>
        <row r="1523">
          <cell r="A1523" t="str">
            <v>29077</v>
          </cell>
          <cell r="B1523" t="str">
            <v>29</v>
          </cell>
          <cell r="C1523" t="str">
            <v>077</v>
          </cell>
          <cell r="D1523" t="str">
            <v>Greene</v>
          </cell>
          <cell r="E1523" t="str">
            <v>County</v>
          </cell>
          <cell r="F1523" t="str">
            <v>MO</v>
          </cell>
          <cell r="G1523">
            <v>275174</v>
          </cell>
          <cell r="H1523">
            <v>0.13997688735127592</v>
          </cell>
          <cell r="I1523">
            <v>0.5</v>
          </cell>
          <cell r="J1523">
            <v>0</v>
          </cell>
          <cell r="K1523" t="str">
            <v>TONS</v>
          </cell>
        </row>
        <row r="1524">
          <cell r="A1524" t="str">
            <v>29079</v>
          </cell>
          <cell r="B1524" t="str">
            <v>29</v>
          </cell>
          <cell r="C1524" t="str">
            <v>079</v>
          </cell>
          <cell r="D1524" t="str">
            <v>Grundy</v>
          </cell>
          <cell r="E1524" t="str">
            <v>County</v>
          </cell>
          <cell r="F1524" t="str">
            <v>MO</v>
          </cell>
          <cell r="G1524">
            <v>10261</v>
          </cell>
          <cell r="H1524">
            <v>0.45463405126206025</v>
          </cell>
          <cell r="I1524">
            <v>0.5</v>
          </cell>
          <cell r="J1524">
            <v>10.597824412931274</v>
          </cell>
          <cell r="K1524" t="str">
            <v>TONS</v>
          </cell>
        </row>
        <row r="1525">
          <cell r="A1525" t="str">
            <v>29081</v>
          </cell>
          <cell r="B1525" t="str">
            <v>29</v>
          </cell>
          <cell r="C1525" t="str">
            <v>081</v>
          </cell>
          <cell r="D1525" t="str">
            <v>Harrison</v>
          </cell>
          <cell r="E1525" t="str">
            <v>County</v>
          </cell>
          <cell r="F1525" t="str">
            <v>MO</v>
          </cell>
          <cell r="G1525">
            <v>8957</v>
          </cell>
          <cell r="H1525">
            <v>0.70391872278664736</v>
          </cell>
          <cell r="I1525">
            <v>0.5</v>
          </cell>
          <cell r="J1525">
            <v>14.323533316941409</v>
          </cell>
          <cell r="K1525" t="str">
            <v>TONS</v>
          </cell>
        </row>
        <row r="1526">
          <cell r="A1526" t="str">
            <v>29083</v>
          </cell>
          <cell r="B1526" t="str">
            <v>29</v>
          </cell>
          <cell r="C1526" t="str">
            <v>083</v>
          </cell>
          <cell r="D1526" t="str">
            <v>Henry</v>
          </cell>
          <cell r="E1526" t="str">
            <v>County</v>
          </cell>
          <cell r="F1526" t="str">
            <v>MO</v>
          </cell>
          <cell r="G1526">
            <v>22272</v>
          </cell>
          <cell r="H1526">
            <v>0.49546515804597702</v>
          </cell>
          <cell r="I1526">
            <v>0.5</v>
          </cell>
          <cell r="J1526">
            <v>25.069023021799921</v>
          </cell>
          <cell r="K1526" t="str">
            <v>TONS</v>
          </cell>
        </row>
        <row r="1527">
          <cell r="A1527" t="str">
            <v>29085</v>
          </cell>
          <cell r="B1527" t="str">
            <v>29</v>
          </cell>
          <cell r="C1527" t="str">
            <v>085</v>
          </cell>
          <cell r="D1527" t="str">
            <v>Hickory</v>
          </cell>
          <cell r="E1527" t="str">
            <v>County</v>
          </cell>
          <cell r="F1527" t="str">
            <v>MO</v>
          </cell>
          <cell r="G1527">
            <v>9627</v>
          </cell>
          <cell r="H1527">
            <v>1</v>
          </cell>
          <cell r="I1527">
            <v>1</v>
          </cell>
          <cell r="J1527">
            <v>43.740731242567797</v>
          </cell>
          <cell r="K1527" t="str">
            <v>TONS</v>
          </cell>
        </row>
        <row r="1528">
          <cell r="A1528" t="str">
            <v>29087</v>
          </cell>
          <cell r="B1528" t="str">
            <v>29</v>
          </cell>
          <cell r="C1528" t="str">
            <v>087</v>
          </cell>
          <cell r="D1528" t="str">
            <v>Holt</v>
          </cell>
          <cell r="E1528" t="str">
            <v>County</v>
          </cell>
          <cell r="F1528" t="str">
            <v>MO</v>
          </cell>
          <cell r="G1528">
            <v>4912</v>
          </cell>
          <cell r="H1528">
            <v>1</v>
          </cell>
          <cell r="I1528">
            <v>0.5</v>
          </cell>
          <cell r="J1528">
            <v>11.158952522254753</v>
          </cell>
          <cell r="K1528" t="str">
            <v>TONS</v>
          </cell>
        </row>
        <row r="1529">
          <cell r="A1529" t="str">
            <v>29089</v>
          </cell>
          <cell r="B1529" t="str">
            <v>29</v>
          </cell>
          <cell r="C1529" t="str">
            <v>089</v>
          </cell>
          <cell r="D1529" t="str">
            <v>Howard</v>
          </cell>
          <cell r="E1529" t="str">
            <v>County</v>
          </cell>
          <cell r="F1529" t="str">
            <v>MO</v>
          </cell>
          <cell r="G1529">
            <v>10144</v>
          </cell>
          <cell r="H1529">
            <v>0.64057570977917977</v>
          </cell>
          <cell r="I1529">
            <v>0.5</v>
          </cell>
          <cell r="J1529">
            <v>14.761985645279193</v>
          </cell>
          <cell r="K1529" t="str">
            <v>TONS</v>
          </cell>
        </row>
        <row r="1530">
          <cell r="A1530" t="str">
            <v>29091</v>
          </cell>
          <cell r="B1530" t="str">
            <v>29</v>
          </cell>
          <cell r="C1530" t="str">
            <v>091</v>
          </cell>
          <cell r="D1530" t="str">
            <v>Howell</v>
          </cell>
          <cell r="E1530" t="str">
            <v>County</v>
          </cell>
          <cell r="F1530" t="str">
            <v>MO</v>
          </cell>
          <cell r="G1530">
            <v>40400</v>
          </cell>
          <cell r="H1530">
            <v>0.72173267326732671</v>
          </cell>
          <cell r="I1530">
            <v>1</v>
          </cell>
          <cell r="J1530">
            <v>132.4807563696678</v>
          </cell>
          <cell r="K1530" t="str">
            <v>TONS</v>
          </cell>
        </row>
        <row r="1531">
          <cell r="A1531" t="str">
            <v>29093</v>
          </cell>
          <cell r="B1531" t="str">
            <v>29</v>
          </cell>
          <cell r="C1531" t="str">
            <v>093</v>
          </cell>
          <cell r="D1531" t="str">
            <v>Iron</v>
          </cell>
          <cell r="E1531" t="str">
            <v>County</v>
          </cell>
          <cell r="F1531" t="str">
            <v>MO</v>
          </cell>
          <cell r="G1531">
            <v>10630</v>
          </cell>
          <cell r="H1531">
            <v>0.74854186265286926</v>
          </cell>
          <cell r="I1531">
            <v>1</v>
          </cell>
          <cell r="J1531">
            <v>36.153007011230073</v>
          </cell>
          <cell r="K1531" t="str">
            <v>TONS</v>
          </cell>
        </row>
        <row r="1532">
          <cell r="A1532" t="str">
            <v>29095</v>
          </cell>
          <cell r="B1532" t="str">
            <v>29</v>
          </cell>
          <cell r="C1532" t="str">
            <v>095</v>
          </cell>
          <cell r="D1532" t="str">
            <v>Jackson</v>
          </cell>
          <cell r="E1532" t="str">
            <v>County</v>
          </cell>
          <cell r="F1532" t="str">
            <v>MO</v>
          </cell>
          <cell r="G1532">
            <v>674158</v>
          </cell>
          <cell r="H1532">
            <v>3.8369343685011527E-2</v>
          </cell>
          <cell r="I1532">
            <v>0.5</v>
          </cell>
          <cell r="J1532">
            <v>0</v>
          </cell>
          <cell r="K1532" t="str">
            <v>TONS</v>
          </cell>
        </row>
        <row r="1533">
          <cell r="A1533" t="str">
            <v>29097</v>
          </cell>
          <cell r="B1533" t="str">
            <v>29</v>
          </cell>
          <cell r="C1533" t="str">
            <v>097</v>
          </cell>
          <cell r="D1533" t="str">
            <v>Jasper</v>
          </cell>
          <cell r="E1533" t="str">
            <v>County</v>
          </cell>
          <cell r="F1533" t="str">
            <v>MO</v>
          </cell>
          <cell r="G1533">
            <v>117404</v>
          </cell>
          <cell r="H1533">
            <v>0.23691697046097238</v>
          </cell>
          <cell r="I1533">
            <v>0.5</v>
          </cell>
          <cell r="J1533">
            <v>63.189386076245107</v>
          </cell>
          <cell r="K1533" t="str">
            <v>TONS</v>
          </cell>
        </row>
        <row r="1534">
          <cell r="A1534" t="str">
            <v>29099</v>
          </cell>
          <cell r="B1534" t="str">
            <v>29</v>
          </cell>
          <cell r="C1534" t="str">
            <v>099</v>
          </cell>
          <cell r="D1534" t="str">
            <v>Jefferson</v>
          </cell>
          <cell r="E1534" t="str">
            <v>County</v>
          </cell>
          <cell r="F1534" t="str">
            <v>MO</v>
          </cell>
          <cell r="G1534">
            <v>218733</v>
          </cell>
          <cell r="H1534">
            <v>0.30196175245619089</v>
          </cell>
          <cell r="I1534">
            <v>1</v>
          </cell>
          <cell r="J1534">
            <v>300.0967651231287</v>
          </cell>
          <cell r="K1534" t="str">
            <v>TONS</v>
          </cell>
        </row>
        <row r="1535">
          <cell r="A1535" t="str">
            <v>29101</v>
          </cell>
          <cell r="B1535" t="str">
            <v>29</v>
          </cell>
          <cell r="C1535" t="str">
            <v>101</v>
          </cell>
          <cell r="D1535" t="str">
            <v>Johnson</v>
          </cell>
          <cell r="E1535" t="str">
            <v>County</v>
          </cell>
          <cell r="F1535" t="str">
            <v>MO</v>
          </cell>
          <cell r="G1535">
            <v>52595</v>
          </cell>
          <cell r="H1535">
            <v>0.5044395855119308</v>
          </cell>
          <cell r="I1535">
            <v>0.5</v>
          </cell>
          <cell r="J1535">
            <v>60.272428617251798</v>
          </cell>
          <cell r="K1535" t="str">
            <v>TONS</v>
          </cell>
        </row>
        <row r="1536">
          <cell r="A1536" t="str">
            <v>29103</v>
          </cell>
          <cell r="B1536" t="str">
            <v>29</v>
          </cell>
          <cell r="C1536" t="str">
            <v>103</v>
          </cell>
          <cell r="D1536" t="str">
            <v>Knox</v>
          </cell>
          <cell r="E1536" t="str">
            <v>County</v>
          </cell>
          <cell r="F1536" t="str">
            <v>MO</v>
          </cell>
          <cell r="G1536">
            <v>4131</v>
          </cell>
          <cell r="H1536">
            <v>1</v>
          </cell>
          <cell r="I1536">
            <v>0.5</v>
          </cell>
          <cell r="J1536">
            <v>9.3846972454060218</v>
          </cell>
          <cell r="K1536" t="str">
            <v>TONS</v>
          </cell>
        </row>
        <row r="1537">
          <cell r="A1537" t="str">
            <v>29105</v>
          </cell>
          <cell r="B1537" t="str">
            <v>29</v>
          </cell>
          <cell r="C1537" t="str">
            <v>105</v>
          </cell>
          <cell r="D1537" t="str">
            <v>Laclede</v>
          </cell>
          <cell r="E1537" t="str">
            <v>County</v>
          </cell>
          <cell r="F1537" t="str">
            <v>MO</v>
          </cell>
          <cell r="G1537">
            <v>35571</v>
          </cell>
          <cell r="H1537">
            <v>0.6051277726237666</v>
          </cell>
          <cell r="I1537">
            <v>1</v>
          </cell>
          <cell r="J1537">
            <v>97.799858730266109</v>
          </cell>
          <cell r="K1537" t="str">
            <v>TONS</v>
          </cell>
        </row>
        <row r="1538">
          <cell r="A1538" t="str">
            <v>29107</v>
          </cell>
          <cell r="B1538" t="str">
            <v>29</v>
          </cell>
          <cell r="C1538" t="str">
            <v>107</v>
          </cell>
          <cell r="D1538" t="str">
            <v>Lafayette</v>
          </cell>
          <cell r="E1538" t="str">
            <v>County</v>
          </cell>
          <cell r="F1538" t="str">
            <v>MO</v>
          </cell>
          <cell r="G1538">
            <v>33381</v>
          </cell>
          <cell r="H1538">
            <v>0.56948563554117615</v>
          </cell>
          <cell r="I1538">
            <v>0.5</v>
          </cell>
          <cell r="J1538">
            <v>43.18641845441018</v>
          </cell>
          <cell r="K1538" t="str">
            <v>TONS</v>
          </cell>
        </row>
        <row r="1539">
          <cell r="A1539" t="str">
            <v>29109</v>
          </cell>
          <cell r="B1539" t="str">
            <v>29</v>
          </cell>
          <cell r="C1539" t="str">
            <v>109</v>
          </cell>
          <cell r="D1539" t="str">
            <v>Lawrence</v>
          </cell>
          <cell r="E1539" t="str">
            <v>County</v>
          </cell>
          <cell r="F1539" t="str">
            <v>MO</v>
          </cell>
          <cell r="G1539">
            <v>38634</v>
          </cell>
          <cell r="H1539">
            <v>0.58686649065589891</v>
          </cell>
          <cell r="I1539">
            <v>0.5</v>
          </cell>
          <cell r="J1539">
            <v>51.507925597940151</v>
          </cell>
          <cell r="K1539" t="str">
            <v>TONS</v>
          </cell>
        </row>
        <row r="1540">
          <cell r="A1540" t="str">
            <v>29111</v>
          </cell>
          <cell r="B1540" t="str">
            <v>29</v>
          </cell>
          <cell r="C1540" t="str">
            <v>111</v>
          </cell>
          <cell r="D1540" t="str">
            <v>Lewis</v>
          </cell>
          <cell r="E1540" t="str">
            <v>County</v>
          </cell>
          <cell r="F1540" t="str">
            <v>MO</v>
          </cell>
          <cell r="G1540">
            <v>10211</v>
          </cell>
          <cell r="H1540">
            <v>1</v>
          </cell>
          <cell r="I1540">
            <v>0.5</v>
          </cell>
          <cell r="J1540">
            <v>23.197081474907019</v>
          </cell>
          <cell r="K1540" t="str">
            <v>TONS</v>
          </cell>
        </row>
        <row r="1541">
          <cell r="A1541" t="str">
            <v>29113</v>
          </cell>
          <cell r="B1541" t="str">
            <v>29</v>
          </cell>
          <cell r="C1541" t="str">
            <v>113</v>
          </cell>
          <cell r="D1541" t="str">
            <v>Lincoln</v>
          </cell>
          <cell r="E1541" t="str">
            <v>County</v>
          </cell>
          <cell r="F1541" t="str">
            <v>MO</v>
          </cell>
          <cell r="G1541">
            <v>52566</v>
          </cell>
          <cell r="H1541">
            <v>0.74829737853365297</v>
          </cell>
          <cell r="I1541">
            <v>1</v>
          </cell>
          <cell r="J1541">
            <v>178.72043870638873</v>
          </cell>
          <cell r="K1541" t="str">
            <v>TONS</v>
          </cell>
        </row>
        <row r="1542">
          <cell r="A1542" t="str">
            <v>29115</v>
          </cell>
          <cell r="B1542" t="str">
            <v>29</v>
          </cell>
          <cell r="C1542" t="str">
            <v>115</v>
          </cell>
          <cell r="D1542" t="str">
            <v>Linn</v>
          </cell>
          <cell r="E1542" t="str">
            <v>County</v>
          </cell>
          <cell r="F1542" t="str">
            <v>MO</v>
          </cell>
          <cell r="G1542">
            <v>12761</v>
          </cell>
          <cell r="H1542">
            <v>0.66452472376772975</v>
          </cell>
          <cell r="I1542">
            <v>0.5</v>
          </cell>
          <cell r="J1542">
            <v>19.264641162198757</v>
          </cell>
          <cell r="K1542" t="str">
            <v>TONS</v>
          </cell>
        </row>
        <row r="1543">
          <cell r="A1543" t="str">
            <v>29117</v>
          </cell>
          <cell r="B1543" t="str">
            <v>29</v>
          </cell>
          <cell r="C1543" t="str">
            <v>117</v>
          </cell>
          <cell r="D1543" t="str">
            <v>Livingston</v>
          </cell>
          <cell r="E1543" t="str">
            <v>County</v>
          </cell>
          <cell r="F1543" t="str">
            <v>MO</v>
          </cell>
          <cell r="G1543">
            <v>15195</v>
          </cell>
          <cell r="H1543">
            <v>0.36604146100691015</v>
          </cell>
          <cell r="I1543">
            <v>0.5</v>
          </cell>
          <cell r="J1543">
            <v>12.635605441527064</v>
          </cell>
          <cell r="K1543" t="str">
            <v>TONS</v>
          </cell>
        </row>
        <row r="1544">
          <cell r="A1544" t="str">
            <v>29119</v>
          </cell>
          <cell r="B1544" t="str">
            <v>29</v>
          </cell>
          <cell r="C1544" t="str">
            <v>119</v>
          </cell>
          <cell r="D1544" t="str">
            <v>McDonald</v>
          </cell>
          <cell r="E1544" t="str">
            <v>County</v>
          </cell>
          <cell r="F1544" t="str">
            <v>MO</v>
          </cell>
          <cell r="G1544">
            <v>23083</v>
          </cell>
          <cell r="H1544">
            <v>0.99991335614954724</v>
          </cell>
          <cell r="I1544">
            <v>1</v>
          </cell>
          <cell r="J1544">
            <v>104.86961855299752</v>
          </cell>
          <cell r="K1544" t="str">
            <v>TONS</v>
          </cell>
        </row>
        <row r="1545">
          <cell r="A1545" t="str">
            <v>29121</v>
          </cell>
          <cell r="B1545" t="str">
            <v>29</v>
          </cell>
          <cell r="C1545" t="str">
            <v>121</v>
          </cell>
          <cell r="D1545" t="str">
            <v>Macon</v>
          </cell>
          <cell r="E1545" t="str">
            <v>County</v>
          </cell>
          <cell r="F1545" t="str">
            <v>MO</v>
          </cell>
          <cell r="G1545">
            <v>15566</v>
          </cell>
          <cell r="H1545">
            <v>0.67788770397019149</v>
          </cell>
          <cell r="I1545">
            <v>0.5</v>
          </cell>
          <cell r="J1545">
            <v>23.971756314094492</v>
          </cell>
          <cell r="K1545" t="str">
            <v>TONS</v>
          </cell>
        </row>
        <row r="1546">
          <cell r="A1546" t="str">
            <v>29123</v>
          </cell>
          <cell r="B1546" t="str">
            <v>29</v>
          </cell>
          <cell r="C1546" t="str">
            <v>123</v>
          </cell>
          <cell r="D1546" t="str">
            <v>Madison</v>
          </cell>
          <cell r="E1546" t="str">
            <v>County</v>
          </cell>
          <cell r="F1546" t="str">
            <v>MO</v>
          </cell>
          <cell r="G1546">
            <v>12226</v>
          </cell>
          <cell r="H1546">
            <v>0.65507933911336491</v>
          </cell>
          <cell r="I1546">
            <v>1</v>
          </cell>
          <cell r="J1546">
            <v>36.389271478313638</v>
          </cell>
          <cell r="K1546" t="str">
            <v>TONS</v>
          </cell>
        </row>
        <row r="1547">
          <cell r="A1547" t="str">
            <v>29125</v>
          </cell>
          <cell r="B1547" t="str">
            <v>29</v>
          </cell>
          <cell r="C1547" t="str">
            <v>125</v>
          </cell>
          <cell r="D1547" t="str">
            <v>Maries</v>
          </cell>
          <cell r="E1547" t="str">
            <v>County</v>
          </cell>
          <cell r="F1547" t="str">
            <v>MO</v>
          </cell>
          <cell r="G1547">
            <v>9176</v>
          </cell>
          <cell r="H1547">
            <v>1</v>
          </cell>
          <cell r="I1547">
            <v>1</v>
          </cell>
          <cell r="J1547">
            <v>41.69159134536222</v>
          </cell>
          <cell r="K1547" t="str">
            <v>TONS</v>
          </cell>
        </row>
        <row r="1548">
          <cell r="A1548" t="str">
            <v>29127</v>
          </cell>
          <cell r="B1548" t="str">
            <v>29</v>
          </cell>
          <cell r="C1548" t="str">
            <v>127</v>
          </cell>
          <cell r="D1548" t="str">
            <v>Marion</v>
          </cell>
          <cell r="E1548" t="str">
            <v>County</v>
          </cell>
          <cell r="F1548" t="str">
            <v>MO</v>
          </cell>
          <cell r="G1548">
            <v>28781</v>
          </cell>
          <cell r="H1548">
            <v>0.24766338904138147</v>
          </cell>
          <cell r="I1548">
            <v>0.5</v>
          </cell>
          <cell r="J1548">
            <v>16.193203090112352</v>
          </cell>
          <cell r="K1548" t="str">
            <v>TONS</v>
          </cell>
        </row>
        <row r="1549">
          <cell r="A1549" t="str">
            <v>29129</v>
          </cell>
          <cell r="B1549" t="str">
            <v>29</v>
          </cell>
          <cell r="C1549" t="str">
            <v>129</v>
          </cell>
          <cell r="D1549" t="str">
            <v>Mercer</v>
          </cell>
          <cell r="E1549" t="str">
            <v>County</v>
          </cell>
          <cell r="F1549" t="str">
            <v>MO</v>
          </cell>
          <cell r="G1549">
            <v>3785</v>
          </cell>
          <cell r="H1549">
            <v>1</v>
          </cell>
          <cell r="I1549">
            <v>0.5</v>
          </cell>
          <cell r="J1549">
            <v>8.5986635376087612</v>
          </cell>
          <cell r="K1549" t="str">
            <v>TONS</v>
          </cell>
        </row>
        <row r="1550">
          <cell r="A1550" t="str">
            <v>29131</v>
          </cell>
          <cell r="B1550" t="str">
            <v>29</v>
          </cell>
          <cell r="C1550" t="str">
            <v>131</v>
          </cell>
          <cell r="D1550" t="str">
            <v>Miller</v>
          </cell>
          <cell r="E1550" t="str">
            <v>County</v>
          </cell>
          <cell r="F1550" t="str">
            <v>MO</v>
          </cell>
          <cell r="G1550">
            <v>24748</v>
          </cell>
          <cell r="H1550">
            <v>0.79780184257313724</v>
          </cell>
          <cell r="I1550">
            <v>1</v>
          </cell>
          <cell r="J1550">
            <v>89.707800732653851</v>
          </cell>
          <cell r="K1550" t="str">
            <v>TONS</v>
          </cell>
        </row>
        <row r="1551">
          <cell r="A1551" t="str">
            <v>29133</v>
          </cell>
          <cell r="B1551" t="str">
            <v>29</v>
          </cell>
          <cell r="C1551" t="str">
            <v>133</v>
          </cell>
          <cell r="D1551" t="str">
            <v>Mississippi</v>
          </cell>
          <cell r="E1551" t="str">
            <v>County</v>
          </cell>
          <cell r="F1551" t="str">
            <v>MO</v>
          </cell>
          <cell r="G1551">
            <v>14358</v>
          </cell>
          <cell r="H1551">
            <v>0.32699540325950688</v>
          </cell>
          <cell r="I1551">
            <v>1</v>
          </cell>
          <cell r="J1551">
            <v>21.331955249179991</v>
          </cell>
          <cell r="K1551" t="str">
            <v>TONS</v>
          </cell>
        </row>
        <row r="1552">
          <cell r="A1552" t="str">
            <v>29135</v>
          </cell>
          <cell r="B1552" t="str">
            <v>29</v>
          </cell>
          <cell r="C1552" t="str">
            <v>135</v>
          </cell>
          <cell r="D1552" t="str">
            <v>Moniteau</v>
          </cell>
          <cell r="E1552" t="str">
            <v>County</v>
          </cell>
          <cell r="F1552" t="str">
            <v>MO</v>
          </cell>
          <cell r="G1552">
            <v>15607</v>
          </cell>
          <cell r="H1552">
            <v>0.52700711219324659</v>
          </cell>
          <cell r="I1552">
            <v>0.5</v>
          </cell>
          <cell r="J1552">
            <v>18.68533886309962</v>
          </cell>
          <cell r="K1552" t="str">
            <v>TONS</v>
          </cell>
        </row>
        <row r="1553">
          <cell r="A1553" t="str">
            <v>29137</v>
          </cell>
          <cell r="B1553" t="str">
            <v>29</v>
          </cell>
          <cell r="C1553" t="str">
            <v>137</v>
          </cell>
          <cell r="D1553" t="str">
            <v>Monroe</v>
          </cell>
          <cell r="E1553" t="str">
            <v>County</v>
          </cell>
          <cell r="F1553" t="str">
            <v>MO</v>
          </cell>
          <cell r="G1553">
            <v>8840</v>
          </cell>
          <cell r="H1553">
            <v>1</v>
          </cell>
          <cell r="I1553">
            <v>0.5</v>
          </cell>
          <cell r="J1553">
            <v>20.082479702103424</v>
          </cell>
          <cell r="K1553" t="str">
            <v>TONS</v>
          </cell>
        </row>
        <row r="1554">
          <cell r="A1554" t="str">
            <v>29139</v>
          </cell>
          <cell r="B1554" t="str">
            <v>29</v>
          </cell>
          <cell r="C1554" t="str">
            <v>139</v>
          </cell>
          <cell r="D1554" t="str">
            <v>Montgomery</v>
          </cell>
          <cell r="E1554" t="str">
            <v>County</v>
          </cell>
          <cell r="F1554" t="str">
            <v>MO</v>
          </cell>
          <cell r="G1554">
            <v>12236</v>
          </cell>
          <cell r="H1554">
            <v>0.78514220333442297</v>
          </cell>
          <cell r="I1554">
            <v>1</v>
          </cell>
          <cell r="J1554">
            <v>43.649860293689493</v>
          </cell>
          <cell r="K1554" t="str">
            <v>TONS</v>
          </cell>
        </row>
        <row r="1555">
          <cell r="A1555" t="str">
            <v>29141</v>
          </cell>
          <cell r="B1555" t="str">
            <v>29</v>
          </cell>
          <cell r="C1555" t="str">
            <v>141</v>
          </cell>
          <cell r="D1555" t="str">
            <v>Morgan</v>
          </cell>
          <cell r="E1555" t="str">
            <v>County</v>
          </cell>
          <cell r="F1555" t="str">
            <v>MO</v>
          </cell>
          <cell r="G1555">
            <v>20565</v>
          </cell>
          <cell r="H1555">
            <v>1</v>
          </cell>
          <cell r="I1555">
            <v>1</v>
          </cell>
          <cell r="J1555">
            <v>93.438053184107915</v>
          </cell>
          <cell r="K1555" t="str">
            <v>TONS</v>
          </cell>
        </row>
        <row r="1556">
          <cell r="A1556" t="str">
            <v>29143</v>
          </cell>
          <cell r="B1556" t="str">
            <v>29</v>
          </cell>
          <cell r="C1556" t="str">
            <v>143</v>
          </cell>
          <cell r="D1556" t="str">
            <v>New Madrid</v>
          </cell>
          <cell r="E1556" t="str">
            <v>County</v>
          </cell>
          <cell r="F1556" t="str">
            <v>MO</v>
          </cell>
          <cell r="G1556">
            <v>18956</v>
          </cell>
          <cell r="H1556">
            <v>0.56863262291622707</v>
          </cell>
          <cell r="I1556">
            <v>0.5</v>
          </cell>
          <cell r="J1556">
            <v>24.487448948978823</v>
          </cell>
          <cell r="K1556" t="str">
            <v>TONS</v>
          </cell>
        </row>
        <row r="1557">
          <cell r="A1557" t="str">
            <v>29145</v>
          </cell>
          <cell r="B1557" t="str">
            <v>29</v>
          </cell>
          <cell r="C1557" t="str">
            <v>145</v>
          </cell>
          <cell r="D1557" t="str">
            <v>Newton</v>
          </cell>
          <cell r="E1557" t="str">
            <v>County</v>
          </cell>
          <cell r="F1557" t="str">
            <v>MO</v>
          </cell>
          <cell r="G1557">
            <v>58114</v>
          </cell>
          <cell r="H1557">
            <v>0.64437140792235947</v>
          </cell>
          <cell r="I1557">
            <v>0.5</v>
          </cell>
          <cell r="J1557">
            <v>85.071110566138799</v>
          </cell>
          <cell r="K1557" t="str">
            <v>TONS</v>
          </cell>
        </row>
        <row r="1558">
          <cell r="A1558" t="str">
            <v>29147</v>
          </cell>
          <cell r="B1558" t="str">
            <v>29</v>
          </cell>
          <cell r="C1558" t="str">
            <v>147</v>
          </cell>
          <cell r="D1558" t="str">
            <v>Nodaway</v>
          </cell>
          <cell r="E1558" t="str">
            <v>County</v>
          </cell>
          <cell r="F1558" t="str">
            <v>MO</v>
          </cell>
          <cell r="G1558">
            <v>23370</v>
          </cell>
          <cell r="H1558">
            <v>0.43431750106974754</v>
          </cell>
          <cell r="I1558">
            <v>0.5</v>
          </cell>
          <cell r="J1558">
            <v>23.058503277867622</v>
          </cell>
          <cell r="K1558" t="str">
            <v>TONS</v>
          </cell>
        </row>
        <row r="1559">
          <cell r="A1559" t="str">
            <v>29149</v>
          </cell>
          <cell r="B1559" t="str">
            <v>29</v>
          </cell>
          <cell r="C1559" t="str">
            <v>149</v>
          </cell>
          <cell r="D1559" t="str">
            <v>Oregon</v>
          </cell>
          <cell r="E1559" t="str">
            <v>County</v>
          </cell>
          <cell r="F1559" t="str">
            <v>MO</v>
          </cell>
          <cell r="G1559">
            <v>10881</v>
          </cell>
          <cell r="H1559">
            <v>0.80534877309070863</v>
          </cell>
          <cell r="I1559">
            <v>1</v>
          </cell>
          <cell r="J1559">
            <v>39.815106251025405</v>
          </cell>
          <cell r="K1559" t="str">
            <v>TONS</v>
          </cell>
        </row>
        <row r="1560">
          <cell r="A1560" t="str">
            <v>29151</v>
          </cell>
          <cell r="B1560" t="str">
            <v>29</v>
          </cell>
          <cell r="C1560" t="str">
            <v>151</v>
          </cell>
          <cell r="D1560" t="str">
            <v>Osage</v>
          </cell>
          <cell r="E1560" t="str">
            <v>County</v>
          </cell>
          <cell r="F1560" t="str">
            <v>MO</v>
          </cell>
          <cell r="G1560">
            <v>13878</v>
          </cell>
          <cell r="H1560">
            <v>1</v>
          </cell>
          <cell r="I1560">
            <v>1</v>
          </cell>
          <cell r="J1560">
            <v>63.055351426649615</v>
          </cell>
          <cell r="K1560" t="str">
            <v>TONS</v>
          </cell>
        </row>
        <row r="1561">
          <cell r="A1561" t="str">
            <v>29153</v>
          </cell>
          <cell r="B1561" t="str">
            <v>29</v>
          </cell>
          <cell r="C1561" t="str">
            <v>153</v>
          </cell>
          <cell r="D1561" t="str">
            <v>Ozark</v>
          </cell>
          <cell r="E1561" t="str">
            <v>County</v>
          </cell>
          <cell r="F1561" t="str">
            <v>MO</v>
          </cell>
          <cell r="G1561">
            <v>9723</v>
          </cell>
          <cell r="H1561">
            <v>1</v>
          </cell>
          <cell r="I1561">
            <v>1</v>
          </cell>
          <cell r="J1561">
            <v>44.176911797183614</v>
          </cell>
          <cell r="K1561" t="str">
            <v>TONS</v>
          </cell>
        </row>
        <row r="1562">
          <cell r="A1562" t="str">
            <v>29155</v>
          </cell>
          <cell r="B1562" t="str">
            <v>29</v>
          </cell>
          <cell r="C1562" t="str">
            <v>155</v>
          </cell>
          <cell r="D1562" t="str">
            <v>Pemiscot</v>
          </cell>
          <cell r="E1562" t="str">
            <v>County</v>
          </cell>
          <cell r="F1562" t="str">
            <v>MO</v>
          </cell>
          <cell r="G1562">
            <v>18296</v>
          </cell>
          <cell r="H1562">
            <v>0.49267599475295148</v>
          </cell>
          <cell r="I1562">
            <v>0.5</v>
          </cell>
          <cell r="J1562">
            <v>20.477768329724007</v>
          </cell>
          <cell r="K1562" t="str">
            <v>TONS</v>
          </cell>
        </row>
        <row r="1563">
          <cell r="A1563" t="str">
            <v>29157</v>
          </cell>
          <cell r="B1563" t="str">
            <v>29</v>
          </cell>
          <cell r="C1563" t="str">
            <v>157</v>
          </cell>
          <cell r="D1563" t="str">
            <v>Perry</v>
          </cell>
          <cell r="E1563" t="str">
            <v>County</v>
          </cell>
          <cell r="F1563" t="str">
            <v>MO</v>
          </cell>
          <cell r="G1563">
            <v>18971</v>
          </cell>
          <cell r="H1563">
            <v>0.55621738442886515</v>
          </cell>
          <cell r="I1563">
            <v>1</v>
          </cell>
          <cell r="J1563">
            <v>47.943512628188984</v>
          </cell>
          <cell r="K1563" t="str">
            <v>TONS</v>
          </cell>
        </row>
        <row r="1564">
          <cell r="A1564" t="str">
            <v>29159</v>
          </cell>
          <cell r="B1564" t="str">
            <v>29</v>
          </cell>
          <cell r="C1564" t="str">
            <v>159</v>
          </cell>
          <cell r="D1564" t="str">
            <v>Pettis</v>
          </cell>
          <cell r="E1564" t="str">
            <v>County</v>
          </cell>
          <cell r="F1564" t="str">
            <v>MO</v>
          </cell>
          <cell r="G1564">
            <v>42201</v>
          </cell>
          <cell r="H1564">
            <v>0.37778725622615578</v>
          </cell>
          <cell r="I1564">
            <v>0.5</v>
          </cell>
          <cell r="J1564">
            <v>36.218888449166847</v>
          </cell>
          <cell r="K1564" t="str">
            <v>TONS</v>
          </cell>
        </row>
        <row r="1565">
          <cell r="A1565" t="str">
            <v>29161</v>
          </cell>
          <cell r="B1565" t="str">
            <v>29</v>
          </cell>
          <cell r="C1565" t="str">
            <v>161</v>
          </cell>
          <cell r="D1565" t="str">
            <v>Phelps</v>
          </cell>
          <cell r="E1565" t="str">
            <v>County</v>
          </cell>
          <cell r="F1565" t="str">
            <v>MO</v>
          </cell>
          <cell r="G1565">
            <v>45156</v>
          </cell>
          <cell r="H1565">
            <v>0.46224200549207195</v>
          </cell>
          <cell r="I1565">
            <v>1</v>
          </cell>
          <cell r="J1565">
            <v>94.837465796833655</v>
          </cell>
          <cell r="K1565" t="str">
            <v>TONS</v>
          </cell>
        </row>
        <row r="1566">
          <cell r="A1566" t="str">
            <v>29163</v>
          </cell>
          <cell r="B1566" t="str">
            <v>29</v>
          </cell>
          <cell r="C1566" t="str">
            <v>163</v>
          </cell>
          <cell r="D1566" t="str">
            <v>Pike</v>
          </cell>
          <cell r="E1566" t="str">
            <v>County</v>
          </cell>
          <cell r="F1566" t="str">
            <v>MO</v>
          </cell>
          <cell r="G1566">
            <v>18516</v>
          </cell>
          <cell r="H1566">
            <v>0.54379995679412396</v>
          </cell>
          <cell r="I1566">
            <v>1</v>
          </cell>
          <cell r="J1566">
            <v>45.748979212778131</v>
          </cell>
          <cell r="K1566" t="str">
            <v>TONS</v>
          </cell>
        </row>
        <row r="1567">
          <cell r="A1567" t="str">
            <v>29165</v>
          </cell>
          <cell r="B1567" t="str">
            <v>29</v>
          </cell>
          <cell r="C1567" t="str">
            <v>165</v>
          </cell>
          <cell r="D1567" t="str">
            <v>Platte</v>
          </cell>
          <cell r="E1567" t="str">
            <v>County</v>
          </cell>
          <cell r="F1567" t="str">
            <v>MO</v>
          </cell>
          <cell r="G1567">
            <v>89322</v>
          </cell>
          <cell r="H1567">
            <v>0.15807975638700433</v>
          </cell>
          <cell r="I1567">
            <v>0.5</v>
          </cell>
          <cell r="J1567">
            <v>0</v>
          </cell>
          <cell r="K1567" t="str">
            <v>TONS</v>
          </cell>
        </row>
        <row r="1568">
          <cell r="A1568" t="str">
            <v>29167</v>
          </cell>
          <cell r="B1568" t="str">
            <v>29</v>
          </cell>
          <cell r="C1568" t="str">
            <v>167</v>
          </cell>
          <cell r="D1568" t="str">
            <v>Polk</v>
          </cell>
          <cell r="E1568" t="str">
            <v>County</v>
          </cell>
          <cell r="F1568" t="str">
            <v>MO</v>
          </cell>
          <cell r="G1568">
            <v>31137</v>
          </cell>
          <cell r="H1568">
            <v>0.68869833317275264</v>
          </cell>
          <cell r="I1568">
            <v>1</v>
          </cell>
          <cell r="J1568">
            <v>97.431831387309003</v>
          </cell>
          <cell r="K1568" t="str">
            <v>TONS</v>
          </cell>
        </row>
        <row r="1569">
          <cell r="A1569" t="str">
            <v>29169</v>
          </cell>
          <cell r="B1569" t="str">
            <v>29</v>
          </cell>
          <cell r="C1569" t="str">
            <v>169</v>
          </cell>
          <cell r="D1569" t="str">
            <v>Pulaski</v>
          </cell>
          <cell r="E1569" t="str">
            <v>County</v>
          </cell>
          <cell r="F1569" t="str">
            <v>MO</v>
          </cell>
          <cell r="G1569">
            <v>52274</v>
          </cell>
          <cell r="H1569">
            <v>0.44031449669051537</v>
          </cell>
          <cell r="I1569">
            <v>1</v>
          </cell>
          <cell r="J1569">
            <v>104.57883151658699</v>
          </cell>
          <cell r="K1569" t="str">
            <v>TONS</v>
          </cell>
        </row>
        <row r="1570">
          <cell r="A1570" t="str">
            <v>29171</v>
          </cell>
          <cell r="B1570" t="str">
            <v>29</v>
          </cell>
          <cell r="C1570" t="str">
            <v>171</v>
          </cell>
          <cell r="D1570" t="str">
            <v>Putnam</v>
          </cell>
          <cell r="E1570" t="str">
            <v>County</v>
          </cell>
          <cell r="F1570" t="str">
            <v>MO</v>
          </cell>
          <cell r="G1570">
            <v>4979</v>
          </cell>
          <cell r="H1570">
            <v>1</v>
          </cell>
          <cell r="I1570">
            <v>0.5</v>
          </cell>
          <cell r="J1570">
            <v>11.311161361625899</v>
          </cell>
          <cell r="K1570" t="str">
            <v>TONS</v>
          </cell>
        </row>
        <row r="1571">
          <cell r="A1571" t="str">
            <v>29173</v>
          </cell>
          <cell r="B1571" t="str">
            <v>29</v>
          </cell>
          <cell r="C1571" t="str">
            <v>173</v>
          </cell>
          <cell r="D1571" t="str">
            <v>Ralls</v>
          </cell>
          <cell r="E1571" t="str">
            <v>County</v>
          </cell>
          <cell r="F1571" t="str">
            <v>MO</v>
          </cell>
          <cell r="G1571">
            <v>10167</v>
          </cell>
          <cell r="H1571">
            <v>0.96105045736205374</v>
          </cell>
          <cell r="I1571">
            <v>0.5</v>
          </cell>
          <cell r="J1571">
            <v>22.197501037245761</v>
          </cell>
          <cell r="K1571" t="str">
            <v>TONS</v>
          </cell>
        </row>
        <row r="1572">
          <cell r="A1572" t="str">
            <v>29175</v>
          </cell>
          <cell r="B1572" t="str">
            <v>29</v>
          </cell>
          <cell r="C1572" t="str">
            <v>175</v>
          </cell>
          <cell r="D1572" t="str">
            <v>Randolph</v>
          </cell>
          <cell r="E1572" t="str">
            <v>County</v>
          </cell>
          <cell r="F1572" t="str">
            <v>MO</v>
          </cell>
          <cell r="G1572">
            <v>25414</v>
          </cell>
          <cell r="H1572">
            <v>0.45175887306209178</v>
          </cell>
          <cell r="I1572">
            <v>0.5</v>
          </cell>
          <cell r="J1572">
            <v>26.082234101792917</v>
          </cell>
          <cell r="K1572" t="str">
            <v>TONS</v>
          </cell>
        </row>
        <row r="1573">
          <cell r="A1573" t="str">
            <v>29177</v>
          </cell>
          <cell r="B1573" t="str">
            <v>29</v>
          </cell>
          <cell r="C1573" t="str">
            <v>177</v>
          </cell>
          <cell r="D1573" t="str">
            <v>Ray</v>
          </cell>
          <cell r="E1573" t="str">
            <v>County</v>
          </cell>
          <cell r="F1573" t="str">
            <v>MO</v>
          </cell>
          <cell r="G1573">
            <v>23494</v>
          </cell>
          <cell r="H1573">
            <v>0.75219204903379588</v>
          </cell>
          <cell r="I1573">
            <v>0.5</v>
          </cell>
          <cell r="J1573">
            <v>40.146785214431191</v>
          </cell>
          <cell r="K1573" t="str">
            <v>TONS</v>
          </cell>
        </row>
        <row r="1574">
          <cell r="A1574" t="str">
            <v>29179</v>
          </cell>
          <cell r="B1574" t="str">
            <v>29</v>
          </cell>
          <cell r="C1574" t="str">
            <v>179</v>
          </cell>
          <cell r="D1574" t="str">
            <v>Reynolds</v>
          </cell>
          <cell r="E1574" t="str">
            <v>County</v>
          </cell>
          <cell r="F1574" t="str">
            <v>MO</v>
          </cell>
          <cell r="G1574">
            <v>6696</v>
          </cell>
          <cell r="H1574">
            <v>1</v>
          </cell>
          <cell r="I1574">
            <v>1</v>
          </cell>
          <cell r="J1574">
            <v>30.423593684453511</v>
          </cell>
          <cell r="K1574" t="str">
            <v>TONS</v>
          </cell>
        </row>
        <row r="1575">
          <cell r="A1575" t="str">
            <v>29181</v>
          </cell>
          <cell r="B1575" t="str">
            <v>29</v>
          </cell>
          <cell r="C1575" t="str">
            <v>181</v>
          </cell>
          <cell r="D1575" t="str">
            <v>Ripley</v>
          </cell>
          <cell r="E1575" t="str">
            <v>County</v>
          </cell>
          <cell r="F1575" t="str">
            <v>MO</v>
          </cell>
          <cell r="G1575">
            <v>14100</v>
          </cell>
          <cell r="H1575">
            <v>1</v>
          </cell>
          <cell r="I1575">
            <v>1</v>
          </cell>
          <cell r="J1575">
            <v>64.064018959198705</v>
          </cell>
          <cell r="K1575" t="str">
            <v>TONS</v>
          </cell>
        </row>
        <row r="1576">
          <cell r="A1576" t="str">
            <v>29183</v>
          </cell>
          <cell r="B1576" t="str">
            <v>29</v>
          </cell>
          <cell r="C1576" t="str">
            <v>183</v>
          </cell>
          <cell r="D1576" t="str">
            <v>St. Charles</v>
          </cell>
          <cell r="E1576" t="str">
            <v>County</v>
          </cell>
          <cell r="F1576" t="str">
            <v>MO</v>
          </cell>
          <cell r="G1576">
            <v>360485</v>
          </cell>
          <cell r="H1576">
            <v>5.8304783832891796E-2</v>
          </cell>
          <cell r="I1576">
            <v>1</v>
          </cell>
          <cell r="J1576">
            <v>0</v>
          </cell>
          <cell r="K1576" t="str">
            <v>TONS</v>
          </cell>
        </row>
        <row r="1577">
          <cell r="A1577" t="str">
            <v>29185</v>
          </cell>
          <cell r="B1577" t="str">
            <v>29</v>
          </cell>
          <cell r="C1577" t="str">
            <v>185</v>
          </cell>
          <cell r="D1577" t="str">
            <v>St. Clair</v>
          </cell>
          <cell r="E1577" t="str">
            <v>County</v>
          </cell>
          <cell r="F1577" t="str">
            <v>MO</v>
          </cell>
          <cell r="G1577">
            <v>9805</v>
          </cell>
          <cell r="H1577">
            <v>1</v>
          </cell>
          <cell r="I1577">
            <v>1</v>
          </cell>
          <cell r="J1577">
            <v>44.549482687584629</v>
          </cell>
          <cell r="K1577" t="str">
            <v>TONS</v>
          </cell>
        </row>
        <row r="1578">
          <cell r="A1578" t="str">
            <v>29186</v>
          </cell>
          <cell r="B1578" t="str">
            <v>29</v>
          </cell>
          <cell r="C1578" t="str">
            <v>186</v>
          </cell>
          <cell r="D1578" t="str">
            <v>Ste. Genevieve</v>
          </cell>
          <cell r="E1578" t="str">
            <v>County</v>
          </cell>
          <cell r="F1578" t="str">
            <v>MO</v>
          </cell>
          <cell r="G1578">
            <v>18145</v>
          </cell>
          <cell r="H1578">
            <v>0.7614218793055938</v>
          </cell>
          <cell r="I1578">
            <v>1</v>
          </cell>
          <cell r="J1578">
            <v>62.773651485126905</v>
          </cell>
          <cell r="K1578" t="str">
            <v>TONS</v>
          </cell>
        </row>
        <row r="1579">
          <cell r="A1579" t="str">
            <v>29187</v>
          </cell>
          <cell r="B1579" t="str">
            <v>29</v>
          </cell>
          <cell r="C1579" t="str">
            <v>187</v>
          </cell>
          <cell r="D1579" t="str">
            <v>St. Francois</v>
          </cell>
          <cell r="E1579" t="str">
            <v>County</v>
          </cell>
          <cell r="F1579" t="str">
            <v>MO</v>
          </cell>
          <cell r="G1579">
            <v>65359</v>
          </cell>
          <cell r="H1579">
            <v>0.39763460273259993</v>
          </cell>
          <cell r="I1579">
            <v>1</v>
          </cell>
          <cell r="J1579">
            <v>118.0822545199018</v>
          </cell>
          <cell r="K1579" t="str">
            <v>TONS</v>
          </cell>
        </row>
        <row r="1580">
          <cell r="A1580" t="str">
            <v>29189</v>
          </cell>
          <cell r="B1580" t="str">
            <v>29</v>
          </cell>
          <cell r="C1580" t="str">
            <v>189</v>
          </cell>
          <cell r="D1580" t="str">
            <v>St. Louis</v>
          </cell>
          <cell r="E1580" t="str">
            <v>County</v>
          </cell>
          <cell r="F1580" t="str">
            <v>MO</v>
          </cell>
          <cell r="G1580">
            <v>998954</v>
          </cell>
          <cell r="H1580">
            <v>1.1379903378934365E-2</v>
          </cell>
          <cell r="I1580">
            <v>0.5</v>
          </cell>
          <cell r="J1580">
            <v>0</v>
          </cell>
          <cell r="K1580" t="str">
            <v>TONS</v>
          </cell>
        </row>
        <row r="1581">
          <cell r="A1581" t="str">
            <v>29195</v>
          </cell>
          <cell r="B1581" t="str">
            <v>29</v>
          </cell>
          <cell r="C1581" t="str">
            <v>195</v>
          </cell>
          <cell r="D1581" t="str">
            <v>Saline</v>
          </cell>
          <cell r="E1581" t="str">
            <v>County</v>
          </cell>
          <cell r="F1581" t="str">
            <v>MO</v>
          </cell>
          <cell r="G1581">
            <v>23370</v>
          </cell>
          <cell r="H1581">
            <v>0.45806589644843815</v>
          </cell>
          <cell r="I1581">
            <v>0.5</v>
          </cell>
          <cell r="J1581">
            <v>24.319337693553972</v>
          </cell>
          <cell r="K1581" t="str">
            <v>TONS</v>
          </cell>
        </row>
        <row r="1582">
          <cell r="A1582" t="str">
            <v>29197</v>
          </cell>
          <cell r="B1582" t="str">
            <v>29</v>
          </cell>
          <cell r="C1582" t="str">
            <v>197</v>
          </cell>
          <cell r="D1582" t="str">
            <v>Schuyler</v>
          </cell>
          <cell r="E1582" t="str">
            <v>County</v>
          </cell>
          <cell r="F1582" t="str">
            <v>MO</v>
          </cell>
          <cell r="G1582">
            <v>4431</v>
          </cell>
          <cell r="H1582">
            <v>1</v>
          </cell>
          <cell r="I1582">
            <v>0.5</v>
          </cell>
          <cell r="J1582">
            <v>10.066229361993242</v>
          </cell>
          <cell r="K1582" t="str">
            <v>TONS</v>
          </cell>
        </row>
        <row r="1583">
          <cell r="A1583" t="str">
            <v>29199</v>
          </cell>
          <cell r="B1583" t="str">
            <v>29</v>
          </cell>
          <cell r="C1583" t="str">
            <v>199</v>
          </cell>
          <cell r="D1583" t="str">
            <v>Scotland</v>
          </cell>
          <cell r="E1583" t="str">
            <v>County</v>
          </cell>
          <cell r="F1583" t="str">
            <v>MO</v>
          </cell>
          <cell r="G1583">
            <v>4843</v>
          </cell>
          <cell r="H1583">
            <v>1</v>
          </cell>
          <cell r="I1583">
            <v>0.5</v>
          </cell>
          <cell r="J1583">
            <v>11.002200135439693</v>
          </cell>
          <cell r="K1583" t="str">
            <v>TONS</v>
          </cell>
        </row>
        <row r="1584">
          <cell r="A1584" t="str">
            <v>29201</v>
          </cell>
          <cell r="B1584" t="str">
            <v>29</v>
          </cell>
          <cell r="C1584" t="str">
            <v>201</v>
          </cell>
          <cell r="D1584" t="str">
            <v>Scott</v>
          </cell>
          <cell r="E1584" t="str">
            <v>County</v>
          </cell>
          <cell r="F1584" t="str">
            <v>MO</v>
          </cell>
          <cell r="G1584">
            <v>39191</v>
          </cell>
          <cell r="H1584">
            <v>0.41552907555306068</v>
          </cell>
          <cell r="I1584">
            <v>0.5</v>
          </cell>
          <cell r="J1584">
            <v>36.995835062076281</v>
          </cell>
          <cell r="K1584" t="str">
            <v>TONS</v>
          </cell>
        </row>
        <row r="1585">
          <cell r="A1585" t="str">
            <v>29203</v>
          </cell>
          <cell r="B1585" t="str">
            <v>29</v>
          </cell>
          <cell r="C1585" t="str">
            <v>203</v>
          </cell>
          <cell r="D1585" t="str">
            <v>Shannon</v>
          </cell>
          <cell r="E1585" t="str">
            <v>County</v>
          </cell>
          <cell r="F1585" t="str">
            <v>MO</v>
          </cell>
          <cell r="G1585">
            <v>8441</v>
          </cell>
          <cell r="H1585">
            <v>1</v>
          </cell>
          <cell r="I1585">
            <v>1</v>
          </cell>
          <cell r="J1585">
            <v>38.352083974084842</v>
          </cell>
          <cell r="K1585" t="str">
            <v>TONS</v>
          </cell>
        </row>
        <row r="1586">
          <cell r="A1586" t="str">
            <v>29205</v>
          </cell>
          <cell r="B1586" t="str">
            <v>29</v>
          </cell>
          <cell r="C1586" t="str">
            <v>205</v>
          </cell>
          <cell r="D1586" t="str">
            <v>Shelby</v>
          </cell>
          <cell r="E1586" t="str">
            <v>County</v>
          </cell>
          <cell r="F1586" t="str">
            <v>MO</v>
          </cell>
          <cell r="G1586">
            <v>6373</v>
          </cell>
          <cell r="H1586">
            <v>1</v>
          </cell>
          <cell r="I1586">
            <v>1</v>
          </cell>
          <cell r="J1586">
            <v>28.956027860069028</v>
          </cell>
          <cell r="K1586" t="str">
            <v>TONS</v>
          </cell>
        </row>
        <row r="1587">
          <cell r="A1587" t="str">
            <v>29207</v>
          </cell>
          <cell r="B1587" t="str">
            <v>29</v>
          </cell>
          <cell r="C1587" t="str">
            <v>207</v>
          </cell>
          <cell r="D1587" t="str">
            <v>Stoddard</v>
          </cell>
          <cell r="E1587" t="str">
            <v>County</v>
          </cell>
          <cell r="F1587" t="str">
            <v>MO</v>
          </cell>
          <cell r="G1587">
            <v>29968</v>
          </cell>
          <cell r="H1587">
            <v>0.69791110517885746</v>
          </cell>
          <cell r="I1587">
            <v>0.5</v>
          </cell>
          <cell r="J1587">
            <v>47.514147394739041</v>
          </cell>
          <cell r="K1587" t="str">
            <v>TONS</v>
          </cell>
        </row>
        <row r="1588">
          <cell r="A1588" t="str">
            <v>29209</v>
          </cell>
          <cell r="B1588" t="str">
            <v>29</v>
          </cell>
          <cell r="C1588" t="str">
            <v>209</v>
          </cell>
          <cell r="D1588" t="str">
            <v>Stone</v>
          </cell>
          <cell r="E1588" t="str">
            <v>County</v>
          </cell>
          <cell r="F1588" t="str">
            <v>MO</v>
          </cell>
          <cell r="G1588">
            <v>32202</v>
          </cell>
          <cell r="H1588">
            <v>0.88687038072169433</v>
          </cell>
          <cell r="I1588">
            <v>1</v>
          </cell>
          <cell r="J1588">
            <v>129.75917145076284</v>
          </cell>
          <cell r="K1588" t="str">
            <v>TONS</v>
          </cell>
        </row>
        <row r="1589">
          <cell r="A1589" t="str">
            <v>29211</v>
          </cell>
          <cell r="B1589" t="str">
            <v>29</v>
          </cell>
          <cell r="C1589" t="str">
            <v>211</v>
          </cell>
          <cell r="D1589" t="str">
            <v>Sullivan</v>
          </cell>
          <cell r="E1589" t="str">
            <v>County</v>
          </cell>
          <cell r="F1589" t="str">
            <v>MO</v>
          </cell>
          <cell r="G1589">
            <v>6714</v>
          </cell>
          <cell r="H1589">
            <v>1</v>
          </cell>
          <cell r="I1589">
            <v>0.5</v>
          </cell>
          <cell r="J1589">
            <v>15.252688769221988</v>
          </cell>
          <cell r="K1589" t="str">
            <v>TONS</v>
          </cell>
        </row>
        <row r="1590">
          <cell r="A1590" t="str">
            <v>29213</v>
          </cell>
          <cell r="B1590" t="str">
            <v>29</v>
          </cell>
          <cell r="C1590" t="str">
            <v>213</v>
          </cell>
          <cell r="D1590" t="str">
            <v>Taney</v>
          </cell>
          <cell r="E1590" t="str">
            <v>County</v>
          </cell>
          <cell r="F1590" t="str">
            <v>MO</v>
          </cell>
          <cell r="G1590">
            <v>51675</v>
          </cell>
          <cell r="H1590">
            <v>0.43860667634252543</v>
          </cell>
          <cell r="I1590">
            <v>1</v>
          </cell>
          <cell r="J1590">
            <v>102.97950281632899</v>
          </cell>
          <cell r="K1590" t="str">
            <v>TONS</v>
          </cell>
        </row>
        <row r="1591">
          <cell r="A1591" t="str">
            <v>29215</v>
          </cell>
          <cell r="B1591" t="str">
            <v>29</v>
          </cell>
          <cell r="C1591" t="str">
            <v>215</v>
          </cell>
          <cell r="D1591" t="str">
            <v>Texas</v>
          </cell>
          <cell r="E1591" t="str">
            <v>County</v>
          </cell>
          <cell r="F1591" t="str">
            <v>MO</v>
          </cell>
          <cell r="G1591">
            <v>26008</v>
          </cell>
          <cell r="H1591">
            <v>0.99211780990464471</v>
          </cell>
          <cell r="I1591">
            <v>1</v>
          </cell>
          <cell r="J1591">
            <v>117.23715469533363</v>
          </cell>
          <cell r="K1591" t="str">
            <v>TONS</v>
          </cell>
        </row>
        <row r="1592">
          <cell r="A1592" t="str">
            <v>29217</v>
          </cell>
          <cell r="B1592" t="str">
            <v>29</v>
          </cell>
          <cell r="C1592" t="str">
            <v>217</v>
          </cell>
          <cell r="D1592" t="str">
            <v>Vernon</v>
          </cell>
          <cell r="E1592" t="str">
            <v>County</v>
          </cell>
          <cell r="F1592" t="str">
            <v>MO</v>
          </cell>
          <cell r="G1592">
            <v>21159</v>
          </cell>
          <cell r="H1592">
            <v>0.58258896923295056</v>
          </cell>
          <cell r="I1592">
            <v>0.5</v>
          </cell>
          <cell r="J1592">
            <v>28.004154670568884</v>
          </cell>
          <cell r="K1592" t="str">
            <v>TONS</v>
          </cell>
        </row>
        <row r="1593">
          <cell r="A1593" t="str">
            <v>29219</v>
          </cell>
          <cell r="B1593" t="str">
            <v>29</v>
          </cell>
          <cell r="C1593" t="str">
            <v>219</v>
          </cell>
          <cell r="D1593" t="str">
            <v>Warren</v>
          </cell>
          <cell r="E1593" t="str">
            <v>County</v>
          </cell>
          <cell r="F1593" t="str">
            <v>MO</v>
          </cell>
          <cell r="G1593">
            <v>32513</v>
          </cell>
          <cell r="H1593">
            <v>0.6303939962476548</v>
          </cell>
          <cell r="I1593">
            <v>1</v>
          </cell>
          <cell r="J1593">
            <v>93.124548410477772</v>
          </cell>
          <cell r="K1593" t="str">
            <v>TONS</v>
          </cell>
        </row>
        <row r="1594">
          <cell r="A1594" t="str">
            <v>29221</v>
          </cell>
          <cell r="B1594" t="str">
            <v>29</v>
          </cell>
          <cell r="C1594" t="str">
            <v>221</v>
          </cell>
          <cell r="D1594" t="str">
            <v>Washington</v>
          </cell>
          <cell r="E1594" t="str">
            <v>County</v>
          </cell>
          <cell r="F1594" t="str">
            <v>MO</v>
          </cell>
          <cell r="G1594">
            <v>25195</v>
          </cell>
          <cell r="H1594">
            <v>0.80476284977178014</v>
          </cell>
          <cell r="I1594">
            <v>1</v>
          </cell>
          <cell r="J1594">
            <v>92.124967972816521</v>
          </cell>
          <cell r="K1594" t="str">
            <v>TONS</v>
          </cell>
        </row>
        <row r="1595">
          <cell r="A1595" t="str">
            <v>29223</v>
          </cell>
          <cell r="B1595" t="str">
            <v>29</v>
          </cell>
          <cell r="C1595" t="str">
            <v>223</v>
          </cell>
          <cell r="D1595" t="str">
            <v>Wayne</v>
          </cell>
          <cell r="E1595" t="str">
            <v>County</v>
          </cell>
          <cell r="F1595" t="str">
            <v>MO</v>
          </cell>
          <cell r="G1595">
            <v>13521</v>
          </cell>
          <cell r="H1595">
            <v>1</v>
          </cell>
          <cell r="I1595">
            <v>1</v>
          </cell>
          <cell r="J1595">
            <v>61.433304989172036</v>
          </cell>
          <cell r="K1595" t="str">
            <v>TONS</v>
          </cell>
        </row>
        <row r="1596">
          <cell r="A1596" t="str">
            <v>29225</v>
          </cell>
          <cell r="B1596" t="str">
            <v>29</v>
          </cell>
          <cell r="C1596" t="str">
            <v>225</v>
          </cell>
          <cell r="D1596" t="str">
            <v>Webster</v>
          </cell>
          <cell r="E1596" t="str">
            <v>County</v>
          </cell>
          <cell r="F1596" t="str">
            <v>MO</v>
          </cell>
          <cell r="G1596">
            <v>36202</v>
          </cell>
          <cell r="H1596">
            <v>0.73929617148223858</v>
          </cell>
          <cell r="I1596">
            <v>1</v>
          </cell>
          <cell r="J1596">
            <v>121.60350378893575</v>
          </cell>
          <cell r="K1596" t="str">
            <v>TONS</v>
          </cell>
        </row>
        <row r="1597">
          <cell r="A1597" t="str">
            <v>29227</v>
          </cell>
          <cell r="B1597" t="str">
            <v>29</v>
          </cell>
          <cell r="C1597" t="str">
            <v>227</v>
          </cell>
          <cell r="D1597" t="str">
            <v>Worth</v>
          </cell>
          <cell r="E1597" t="str">
            <v>County</v>
          </cell>
          <cell r="F1597" t="str">
            <v>MO</v>
          </cell>
          <cell r="G1597">
            <v>2171</v>
          </cell>
          <cell r="H1597">
            <v>1</v>
          </cell>
          <cell r="I1597">
            <v>0.5</v>
          </cell>
          <cell r="J1597">
            <v>4.9320207503695173</v>
          </cell>
          <cell r="K1597" t="str">
            <v>TONS</v>
          </cell>
        </row>
        <row r="1598">
          <cell r="A1598" t="str">
            <v>29229</v>
          </cell>
          <cell r="B1598" t="str">
            <v>29</v>
          </cell>
          <cell r="C1598" t="str">
            <v>229</v>
          </cell>
          <cell r="D1598" t="str">
            <v>Wright</v>
          </cell>
          <cell r="E1598" t="str">
            <v>County</v>
          </cell>
          <cell r="F1598" t="str">
            <v>MO</v>
          </cell>
          <cell r="G1598">
            <v>18815</v>
          </cell>
          <cell r="H1598">
            <v>0.76625033218176986</v>
          </cell>
          <cell r="I1598">
            <v>1</v>
          </cell>
          <cell r="J1598">
            <v>65.504323498919689</v>
          </cell>
          <cell r="K1598" t="str">
            <v>TONS</v>
          </cell>
        </row>
        <row r="1599">
          <cell r="A1599" t="str">
            <v>29510</v>
          </cell>
          <cell r="B1599" t="str">
            <v>29</v>
          </cell>
          <cell r="C1599" t="str">
            <v>510</v>
          </cell>
          <cell r="D1599" t="str">
            <v>St. Louis</v>
          </cell>
          <cell r="E1599" t="str">
            <v>City</v>
          </cell>
          <cell r="F1599" t="str">
            <v>MO</v>
          </cell>
          <cell r="G1599">
            <v>319294</v>
          </cell>
          <cell r="H1599">
            <v>3.1319097759431746E-6</v>
          </cell>
          <cell r="I1599">
            <v>0.5</v>
          </cell>
          <cell r="J1599">
            <v>0</v>
          </cell>
          <cell r="K1599" t="str">
            <v>TONS</v>
          </cell>
        </row>
        <row r="1600">
          <cell r="A1600" t="str">
            <v>30001</v>
          </cell>
          <cell r="B1600" t="str">
            <v>30</v>
          </cell>
          <cell r="C1600" t="str">
            <v>001</v>
          </cell>
          <cell r="D1600" t="str">
            <v>Beaverhead</v>
          </cell>
          <cell r="E1600" t="str">
            <v>County</v>
          </cell>
          <cell r="F1600" t="str">
            <v>MT</v>
          </cell>
          <cell r="G1600">
            <v>9246</v>
          </cell>
          <cell r="H1600">
            <v>0.50151416828898987</v>
          </cell>
          <cell r="I1600">
            <v>1</v>
          </cell>
          <cell r="J1600">
            <v>21.068429497432934</v>
          </cell>
          <cell r="K1600" t="str">
            <v>TONS</v>
          </cell>
        </row>
        <row r="1601">
          <cell r="A1601" t="str">
            <v>30003</v>
          </cell>
          <cell r="B1601" t="str">
            <v>30</v>
          </cell>
          <cell r="C1601" t="str">
            <v>003</v>
          </cell>
          <cell r="D1601" t="str">
            <v>Big Horn</v>
          </cell>
          <cell r="E1601" t="str">
            <v>County</v>
          </cell>
          <cell r="F1601" t="str">
            <v>MT</v>
          </cell>
          <cell r="G1601">
            <v>12865</v>
          </cell>
          <cell r="H1601">
            <v>0.71908278274387871</v>
          </cell>
          <cell r="I1601">
            <v>0</v>
          </cell>
          <cell r="J1601">
            <v>0</v>
          </cell>
          <cell r="K1601" t="str">
            <v>TONS</v>
          </cell>
        </row>
        <row r="1602">
          <cell r="A1602" t="str">
            <v>30005</v>
          </cell>
          <cell r="B1602" t="str">
            <v>30</v>
          </cell>
          <cell r="C1602" t="str">
            <v>005</v>
          </cell>
          <cell r="D1602" t="str">
            <v>Blaine</v>
          </cell>
          <cell r="E1602" t="str">
            <v>County</v>
          </cell>
          <cell r="F1602" t="str">
            <v>MT</v>
          </cell>
          <cell r="G1602">
            <v>6491</v>
          </cell>
          <cell r="H1602">
            <v>1</v>
          </cell>
          <cell r="I1602">
            <v>0</v>
          </cell>
          <cell r="J1602">
            <v>0</v>
          </cell>
          <cell r="K1602" t="str">
            <v>TONS</v>
          </cell>
        </row>
        <row r="1603">
          <cell r="A1603" t="str">
            <v>30007</v>
          </cell>
          <cell r="B1603" t="str">
            <v>30</v>
          </cell>
          <cell r="C1603" t="str">
            <v>007</v>
          </cell>
          <cell r="D1603" t="str">
            <v>Broadwater</v>
          </cell>
          <cell r="E1603" t="str">
            <v>County</v>
          </cell>
          <cell r="F1603" t="str">
            <v>MT</v>
          </cell>
          <cell r="G1603">
            <v>5612</v>
          </cell>
          <cell r="H1603">
            <v>1</v>
          </cell>
          <cell r="I1603">
            <v>1</v>
          </cell>
          <cell r="J1603">
            <v>25.498388255249868</v>
          </cell>
          <cell r="K1603" t="str">
            <v>TONS</v>
          </cell>
        </row>
        <row r="1604">
          <cell r="A1604" t="str">
            <v>30009</v>
          </cell>
          <cell r="B1604" t="str">
            <v>30</v>
          </cell>
          <cell r="C1604" t="str">
            <v>009</v>
          </cell>
          <cell r="D1604" t="str">
            <v>Carbon</v>
          </cell>
          <cell r="E1604" t="str">
            <v>County</v>
          </cell>
          <cell r="F1604" t="str">
            <v>MT</v>
          </cell>
          <cell r="G1604">
            <v>10078</v>
          </cell>
          <cell r="H1604">
            <v>1</v>
          </cell>
          <cell r="I1604">
            <v>0.5</v>
          </cell>
          <cell r="J1604">
            <v>22.894935569886684</v>
          </cell>
          <cell r="K1604" t="str">
            <v>TONS</v>
          </cell>
        </row>
        <row r="1605">
          <cell r="A1605" t="str">
            <v>30011</v>
          </cell>
          <cell r="B1605" t="str">
            <v>30</v>
          </cell>
          <cell r="C1605" t="str">
            <v>011</v>
          </cell>
          <cell r="D1605" t="str">
            <v>Carter</v>
          </cell>
          <cell r="E1605" t="str">
            <v>County</v>
          </cell>
          <cell r="F1605" t="str">
            <v>MT</v>
          </cell>
          <cell r="G1605">
            <v>1160</v>
          </cell>
          <cell r="H1605">
            <v>1</v>
          </cell>
          <cell r="I1605">
            <v>0</v>
          </cell>
          <cell r="J1605">
            <v>0</v>
          </cell>
          <cell r="K1605" t="str">
            <v>TONS</v>
          </cell>
        </row>
        <row r="1606">
          <cell r="A1606" t="str">
            <v>30013</v>
          </cell>
          <cell r="B1606" t="str">
            <v>30</v>
          </cell>
          <cell r="C1606" t="str">
            <v>013</v>
          </cell>
          <cell r="D1606" t="str">
            <v>Cascade</v>
          </cell>
          <cell r="E1606" t="str">
            <v>County</v>
          </cell>
          <cell r="F1606" t="str">
            <v>MT</v>
          </cell>
          <cell r="G1606">
            <v>81327</v>
          </cell>
          <cell r="H1606">
            <v>0.19821215586459601</v>
          </cell>
          <cell r="I1606">
            <v>1</v>
          </cell>
          <cell r="J1606">
            <v>0</v>
          </cell>
          <cell r="K1606" t="str">
            <v>TONS</v>
          </cell>
        </row>
        <row r="1607">
          <cell r="A1607" t="str">
            <v>30015</v>
          </cell>
          <cell r="B1607" t="str">
            <v>30</v>
          </cell>
          <cell r="C1607" t="str">
            <v>015</v>
          </cell>
          <cell r="D1607" t="str">
            <v>Chouteau</v>
          </cell>
          <cell r="E1607" t="str">
            <v>County</v>
          </cell>
          <cell r="F1607" t="str">
            <v>MT</v>
          </cell>
          <cell r="G1607">
            <v>5813</v>
          </cell>
          <cell r="H1607">
            <v>1</v>
          </cell>
          <cell r="I1607">
            <v>0.5</v>
          </cell>
          <cell r="J1607">
            <v>13.205820645738372</v>
          </cell>
          <cell r="K1607" t="str">
            <v>TONS</v>
          </cell>
        </row>
        <row r="1608">
          <cell r="A1608" t="str">
            <v>30017</v>
          </cell>
          <cell r="B1608" t="str">
            <v>30</v>
          </cell>
          <cell r="C1608" t="str">
            <v>017</v>
          </cell>
          <cell r="D1608" t="str">
            <v>Custer</v>
          </cell>
          <cell r="E1608" t="str">
            <v>County</v>
          </cell>
          <cell r="F1608" t="str">
            <v>MT</v>
          </cell>
          <cell r="G1608">
            <v>11699</v>
          </cell>
          <cell r="H1608">
            <v>0.17907513462689117</v>
          </cell>
          <cell r="I1608">
            <v>0</v>
          </cell>
          <cell r="J1608">
            <v>0</v>
          </cell>
          <cell r="K1608" t="str">
            <v>TONS</v>
          </cell>
        </row>
        <row r="1609">
          <cell r="A1609" t="str">
            <v>30019</v>
          </cell>
          <cell r="B1609" t="str">
            <v>30</v>
          </cell>
          <cell r="C1609" t="str">
            <v>019</v>
          </cell>
          <cell r="D1609" t="str">
            <v>Daniels</v>
          </cell>
          <cell r="E1609" t="str">
            <v>County</v>
          </cell>
          <cell r="F1609" t="str">
            <v>MT</v>
          </cell>
          <cell r="G1609">
            <v>1751</v>
          </cell>
          <cell r="H1609">
            <v>1</v>
          </cell>
          <cell r="I1609">
            <v>0</v>
          </cell>
          <cell r="J1609">
            <v>0</v>
          </cell>
          <cell r="K1609" t="str">
            <v>TONS</v>
          </cell>
        </row>
        <row r="1610">
          <cell r="A1610" t="str">
            <v>30021</v>
          </cell>
          <cell r="B1610" t="str">
            <v>30</v>
          </cell>
          <cell r="C1610" t="str">
            <v>021</v>
          </cell>
          <cell r="D1610" t="str">
            <v>Dawson</v>
          </cell>
          <cell r="E1610" t="str">
            <v>County</v>
          </cell>
          <cell r="F1610" t="str">
            <v>MT</v>
          </cell>
          <cell r="G1610">
            <v>8966</v>
          </cell>
          <cell r="H1610">
            <v>0.27570823109524872</v>
          </cell>
          <cell r="I1610">
            <v>0</v>
          </cell>
          <cell r="J1610">
            <v>0</v>
          </cell>
          <cell r="K1610" t="str">
            <v>TONS</v>
          </cell>
        </row>
        <row r="1611">
          <cell r="A1611" t="str">
            <v>30023</v>
          </cell>
          <cell r="B1611" t="str">
            <v>30</v>
          </cell>
          <cell r="C1611" t="str">
            <v>023</v>
          </cell>
          <cell r="D1611" t="str">
            <v>Deer Lodge</v>
          </cell>
          <cell r="E1611" t="str">
            <v>County</v>
          </cell>
          <cell r="F1611" t="str">
            <v>MT</v>
          </cell>
          <cell r="G1611">
            <v>9298</v>
          </cell>
          <cell r="H1611">
            <v>0.33641643364164336</v>
          </cell>
          <cell r="I1611">
            <v>1</v>
          </cell>
          <cell r="J1611">
            <v>14.212216404565497</v>
          </cell>
          <cell r="K1611" t="str">
            <v>TONS</v>
          </cell>
        </row>
        <row r="1612">
          <cell r="A1612" t="str">
            <v>30025</v>
          </cell>
          <cell r="B1612" t="str">
            <v>30</v>
          </cell>
          <cell r="C1612" t="str">
            <v>025</v>
          </cell>
          <cell r="D1612" t="str">
            <v>Fallon</v>
          </cell>
          <cell r="E1612" t="str">
            <v>County</v>
          </cell>
          <cell r="F1612" t="str">
            <v>MT</v>
          </cell>
          <cell r="G1612">
            <v>2890</v>
          </cell>
          <cell r="H1612">
            <v>1</v>
          </cell>
          <cell r="I1612">
            <v>0</v>
          </cell>
          <cell r="J1612">
            <v>0</v>
          </cell>
          <cell r="K1612" t="str">
            <v>TONS</v>
          </cell>
        </row>
        <row r="1613">
          <cell r="A1613" t="str">
            <v>30027</v>
          </cell>
          <cell r="B1613" t="str">
            <v>30</v>
          </cell>
          <cell r="C1613" t="str">
            <v>027</v>
          </cell>
          <cell r="D1613" t="str">
            <v>Fergus</v>
          </cell>
          <cell r="E1613" t="str">
            <v>County</v>
          </cell>
          <cell r="F1613" t="str">
            <v>MT</v>
          </cell>
          <cell r="G1613">
            <v>11586</v>
          </cell>
          <cell r="H1613">
            <v>0.47436561367167268</v>
          </cell>
          <cell r="I1613">
            <v>0.5</v>
          </cell>
          <cell r="J1613">
            <v>12.485668375877875</v>
          </cell>
          <cell r="K1613" t="str">
            <v>TONS</v>
          </cell>
        </row>
        <row r="1614">
          <cell r="A1614" t="str">
            <v>30029</v>
          </cell>
          <cell r="B1614" t="str">
            <v>30</v>
          </cell>
          <cell r="C1614" t="str">
            <v>029</v>
          </cell>
          <cell r="D1614" t="str">
            <v>Flathead</v>
          </cell>
          <cell r="E1614" t="str">
            <v>County</v>
          </cell>
          <cell r="F1614" t="str">
            <v>MT</v>
          </cell>
          <cell r="G1614">
            <v>90928</v>
          </cell>
          <cell r="H1614">
            <v>0.51484691184233677</v>
          </cell>
          <cell r="I1614">
            <v>1</v>
          </cell>
          <cell r="J1614">
            <v>212.70163003942756</v>
          </cell>
          <cell r="K1614" t="str">
            <v>TONS</v>
          </cell>
        </row>
        <row r="1615">
          <cell r="A1615" t="str">
            <v>30031</v>
          </cell>
          <cell r="B1615" t="str">
            <v>30</v>
          </cell>
          <cell r="C1615" t="str">
            <v>031</v>
          </cell>
          <cell r="D1615" t="str">
            <v>Gallatin</v>
          </cell>
          <cell r="E1615" t="str">
            <v>County</v>
          </cell>
          <cell r="F1615" t="str">
            <v>MT</v>
          </cell>
          <cell r="G1615">
            <v>89513</v>
          </cell>
          <cell r="H1615">
            <v>0.33542613922000158</v>
          </cell>
          <cell r="I1615">
            <v>1</v>
          </cell>
          <cell r="J1615">
            <v>136.42001200354193</v>
          </cell>
          <cell r="K1615" t="str">
            <v>TONS</v>
          </cell>
        </row>
        <row r="1616">
          <cell r="A1616" t="str">
            <v>30033</v>
          </cell>
          <cell r="B1616" t="str">
            <v>30</v>
          </cell>
          <cell r="C1616" t="str">
            <v>033</v>
          </cell>
          <cell r="D1616" t="str">
            <v>Garfield</v>
          </cell>
          <cell r="E1616" t="str">
            <v>County</v>
          </cell>
          <cell r="F1616" t="str">
            <v>MT</v>
          </cell>
          <cell r="G1616">
            <v>1206</v>
          </cell>
          <cell r="H1616">
            <v>1</v>
          </cell>
          <cell r="I1616">
            <v>0</v>
          </cell>
          <cell r="J1616">
            <v>0</v>
          </cell>
          <cell r="K1616" t="str">
            <v>TONS</v>
          </cell>
        </row>
        <row r="1617">
          <cell r="A1617" t="str">
            <v>30035</v>
          </cell>
          <cell r="B1617" t="str">
            <v>30</v>
          </cell>
          <cell r="C1617" t="str">
            <v>035</v>
          </cell>
          <cell r="D1617" t="str">
            <v>Glacier</v>
          </cell>
          <cell r="E1617" t="str">
            <v>County</v>
          </cell>
          <cell r="F1617" t="str">
            <v>MT</v>
          </cell>
          <cell r="G1617">
            <v>13399</v>
          </cell>
          <cell r="H1617">
            <v>0.44010747070676914</v>
          </cell>
          <cell r="I1617">
            <v>1</v>
          </cell>
          <cell r="J1617">
            <v>26.793299276765584</v>
          </cell>
          <cell r="K1617" t="str">
            <v>TONS</v>
          </cell>
        </row>
        <row r="1618">
          <cell r="A1618" t="str">
            <v>30037</v>
          </cell>
          <cell r="B1618" t="str">
            <v>30</v>
          </cell>
          <cell r="C1618" t="str">
            <v>037</v>
          </cell>
          <cell r="D1618" t="str">
            <v>Golden Valley</v>
          </cell>
          <cell r="E1618" t="str">
            <v>County</v>
          </cell>
          <cell r="F1618" t="str">
            <v>MT</v>
          </cell>
          <cell r="G1618">
            <v>884</v>
          </cell>
          <cell r="H1618">
            <v>1</v>
          </cell>
          <cell r="I1618">
            <v>0.5</v>
          </cell>
          <cell r="J1618">
            <v>2.0082479702103422</v>
          </cell>
          <cell r="K1618" t="str">
            <v>TONS</v>
          </cell>
        </row>
        <row r="1619">
          <cell r="A1619" t="str">
            <v>30039</v>
          </cell>
          <cell r="B1619" t="str">
            <v>30</v>
          </cell>
          <cell r="C1619" t="str">
            <v>039</v>
          </cell>
          <cell r="D1619" t="str">
            <v>Granite</v>
          </cell>
          <cell r="E1619" t="str">
            <v>County</v>
          </cell>
          <cell r="F1619" t="str">
            <v>MT</v>
          </cell>
          <cell r="G1619">
            <v>3079</v>
          </cell>
          <cell r="H1619">
            <v>1</v>
          </cell>
          <cell r="I1619">
            <v>1</v>
          </cell>
          <cell r="J1619">
            <v>13.989582579813675</v>
          </cell>
          <cell r="K1619" t="str">
            <v>TONS</v>
          </cell>
        </row>
        <row r="1620">
          <cell r="A1620" t="str">
            <v>30041</v>
          </cell>
          <cell r="B1620" t="str">
            <v>30</v>
          </cell>
          <cell r="C1620" t="str">
            <v>041</v>
          </cell>
          <cell r="D1620" t="str">
            <v>Hill</v>
          </cell>
          <cell r="E1620" t="str">
            <v>County</v>
          </cell>
          <cell r="F1620" t="str">
            <v>MT</v>
          </cell>
          <cell r="G1620">
            <v>16096</v>
          </cell>
          <cell r="H1620">
            <v>0.4000372763419483</v>
          </cell>
          <cell r="I1620">
            <v>0.5</v>
          </cell>
          <cell r="J1620">
            <v>14.627950995683703</v>
          </cell>
          <cell r="K1620" t="str">
            <v>TONS</v>
          </cell>
        </row>
        <row r="1621">
          <cell r="A1621" t="str">
            <v>30043</v>
          </cell>
          <cell r="B1621" t="str">
            <v>30</v>
          </cell>
          <cell r="C1621" t="str">
            <v>043</v>
          </cell>
          <cell r="D1621" t="str">
            <v>Jefferson</v>
          </cell>
          <cell r="E1621" t="str">
            <v>County</v>
          </cell>
          <cell r="F1621" t="str">
            <v>MT</v>
          </cell>
          <cell r="G1621">
            <v>11406</v>
          </cell>
          <cell r="H1621">
            <v>1</v>
          </cell>
          <cell r="I1621">
            <v>1</v>
          </cell>
          <cell r="J1621">
            <v>51.823702145292224</v>
          </cell>
          <cell r="K1621" t="str">
            <v>TONS</v>
          </cell>
        </row>
        <row r="1622">
          <cell r="A1622" t="str">
            <v>30045</v>
          </cell>
          <cell r="B1622" t="str">
            <v>30</v>
          </cell>
          <cell r="C1622" t="str">
            <v>045</v>
          </cell>
          <cell r="D1622" t="str">
            <v>Judith Basin</v>
          </cell>
          <cell r="E1622" t="str">
            <v>County</v>
          </cell>
          <cell r="F1622" t="str">
            <v>MT</v>
          </cell>
          <cell r="G1622">
            <v>2072</v>
          </cell>
          <cell r="H1622">
            <v>1</v>
          </cell>
          <cell r="I1622">
            <v>1</v>
          </cell>
          <cell r="J1622">
            <v>9.4142303037914683</v>
          </cell>
          <cell r="K1622" t="str">
            <v>TONS</v>
          </cell>
        </row>
        <row r="1623">
          <cell r="A1623" t="str">
            <v>30047</v>
          </cell>
          <cell r="B1623" t="str">
            <v>30</v>
          </cell>
          <cell r="C1623" t="str">
            <v>047</v>
          </cell>
          <cell r="D1623" t="str">
            <v>Lake</v>
          </cell>
          <cell r="E1623" t="str">
            <v>County</v>
          </cell>
          <cell r="F1623" t="str">
            <v>MT</v>
          </cell>
          <cell r="G1623">
            <v>28746</v>
          </cell>
          <cell r="H1623">
            <v>0.83430738189661169</v>
          </cell>
          <cell r="I1623">
            <v>1</v>
          </cell>
          <cell r="J1623">
            <v>108.96789834740869</v>
          </cell>
          <cell r="K1623" t="str">
            <v>TONS</v>
          </cell>
        </row>
        <row r="1624">
          <cell r="A1624" t="str">
            <v>30049</v>
          </cell>
          <cell r="B1624" t="str">
            <v>30</v>
          </cell>
          <cell r="C1624" t="str">
            <v>049</v>
          </cell>
          <cell r="D1624" t="str">
            <v>Lewis and Clark</v>
          </cell>
          <cell r="E1624" t="str">
            <v>County</v>
          </cell>
          <cell r="F1624" t="str">
            <v>MT</v>
          </cell>
          <cell r="G1624">
            <v>63395</v>
          </cell>
          <cell r="H1624">
            <v>0.28929726319110338</v>
          </cell>
          <cell r="I1624">
            <v>1</v>
          </cell>
          <cell r="J1624">
            <v>83.328660121397462</v>
          </cell>
          <cell r="K1624" t="str">
            <v>TONS</v>
          </cell>
        </row>
        <row r="1625">
          <cell r="A1625" t="str">
            <v>30051</v>
          </cell>
          <cell r="B1625" t="str">
            <v>30</v>
          </cell>
          <cell r="C1625" t="str">
            <v>051</v>
          </cell>
          <cell r="D1625" t="str">
            <v>Liberty</v>
          </cell>
          <cell r="E1625" t="str">
            <v>County</v>
          </cell>
          <cell r="F1625" t="str">
            <v>MT</v>
          </cell>
          <cell r="G1625">
            <v>2339</v>
          </cell>
          <cell r="H1625">
            <v>1</v>
          </cell>
          <cell r="I1625">
            <v>0</v>
          </cell>
          <cell r="J1625">
            <v>0</v>
          </cell>
          <cell r="K1625" t="str">
            <v>TONS</v>
          </cell>
        </row>
        <row r="1626">
          <cell r="A1626" t="str">
            <v>30053</v>
          </cell>
          <cell r="B1626" t="str">
            <v>30</v>
          </cell>
          <cell r="C1626" t="str">
            <v>053</v>
          </cell>
          <cell r="D1626" t="str">
            <v>Lincoln</v>
          </cell>
          <cell r="E1626" t="str">
            <v>County</v>
          </cell>
          <cell r="F1626" t="str">
            <v>MT</v>
          </cell>
          <cell r="G1626">
            <v>19687</v>
          </cell>
          <cell r="H1626">
            <v>0.79793772540254992</v>
          </cell>
          <cell r="I1626">
            <v>1</v>
          </cell>
          <cell r="J1626">
            <v>71.374586796457621</v>
          </cell>
          <cell r="K1626" t="str">
            <v>TONS</v>
          </cell>
        </row>
        <row r="1627">
          <cell r="A1627" t="str">
            <v>30055</v>
          </cell>
          <cell r="B1627" t="str">
            <v>30</v>
          </cell>
          <cell r="C1627" t="str">
            <v>055</v>
          </cell>
          <cell r="D1627" t="str">
            <v>McCone</v>
          </cell>
          <cell r="E1627" t="str">
            <v>County</v>
          </cell>
          <cell r="F1627" t="str">
            <v>MT</v>
          </cell>
          <cell r="G1627">
            <v>1734</v>
          </cell>
          <cell r="H1627">
            <v>1</v>
          </cell>
          <cell r="I1627">
            <v>0</v>
          </cell>
          <cell r="J1627">
            <v>0</v>
          </cell>
          <cell r="K1627" t="str">
            <v>TONS</v>
          </cell>
        </row>
        <row r="1628">
          <cell r="A1628" t="str">
            <v>30057</v>
          </cell>
          <cell r="B1628" t="str">
            <v>30</v>
          </cell>
          <cell r="C1628" t="str">
            <v>057</v>
          </cell>
          <cell r="D1628" t="str">
            <v>Madison</v>
          </cell>
          <cell r="E1628" t="str">
            <v>County</v>
          </cell>
          <cell r="F1628" t="str">
            <v>MT</v>
          </cell>
          <cell r="G1628">
            <v>7691</v>
          </cell>
          <cell r="H1628">
            <v>1</v>
          </cell>
          <cell r="I1628">
            <v>1</v>
          </cell>
          <cell r="J1628">
            <v>34.944423391148739</v>
          </cell>
          <cell r="K1628" t="str">
            <v>TONS</v>
          </cell>
        </row>
        <row r="1629">
          <cell r="A1629" t="str">
            <v>30059</v>
          </cell>
          <cell r="B1629" t="str">
            <v>30</v>
          </cell>
          <cell r="C1629" t="str">
            <v>059</v>
          </cell>
          <cell r="D1629" t="str">
            <v>Meagher</v>
          </cell>
          <cell r="E1629" t="str">
            <v>County</v>
          </cell>
          <cell r="F1629" t="str">
            <v>MT</v>
          </cell>
          <cell r="G1629">
            <v>1891</v>
          </cell>
          <cell r="H1629">
            <v>1</v>
          </cell>
          <cell r="I1629">
            <v>1</v>
          </cell>
          <cell r="J1629">
            <v>8.5918482164428873</v>
          </cell>
          <cell r="K1629" t="str">
            <v>TONS</v>
          </cell>
        </row>
        <row r="1630">
          <cell r="A1630" t="str">
            <v>30061</v>
          </cell>
          <cell r="B1630" t="str">
            <v>30</v>
          </cell>
          <cell r="C1630" t="str">
            <v>061</v>
          </cell>
          <cell r="D1630" t="str">
            <v>Mineral</v>
          </cell>
          <cell r="E1630" t="str">
            <v>County</v>
          </cell>
          <cell r="F1630" t="str">
            <v>MT</v>
          </cell>
          <cell r="G1630">
            <v>4223</v>
          </cell>
          <cell r="H1630">
            <v>1</v>
          </cell>
          <cell r="I1630">
            <v>1</v>
          </cell>
          <cell r="J1630">
            <v>19.187400855652207</v>
          </cell>
          <cell r="K1630" t="str">
            <v>TONS</v>
          </cell>
        </row>
        <row r="1631">
          <cell r="A1631" t="str">
            <v>30063</v>
          </cell>
          <cell r="B1631" t="str">
            <v>30</v>
          </cell>
          <cell r="C1631" t="str">
            <v>063</v>
          </cell>
          <cell r="D1631" t="str">
            <v>Missoula</v>
          </cell>
          <cell r="E1631" t="str">
            <v>County</v>
          </cell>
          <cell r="F1631" t="str">
            <v>MT</v>
          </cell>
          <cell r="G1631">
            <v>109299</v>
          </cell>
          <cell r="H1631">
            <v>0.22326828241795441</v>
          </cell>
          <cell r="I1631">
            <v>1</v>
          </cell>
          <cell r="J1631">
            <v>110.87618827385292</v>
          </cell>
          <cell r="K1631" t="str">
            <v>TONS</v>
          </cell>
        </row>
        <row r="1632">
          <cell r="A1632" t="str">
            <v>30065</v>
          </cell>
          <cell r="B1632" t="str">
            <v>30</v>
          </cell>
          <cell r="C1632" t="str">
            <v>065</v>
          </cell>
          <cell r="D1632" t="str">
            <v>Musselshell</v>
          </cell>
          <cell r="E1632" t="str">
            <v>County</v>
          </cell>
          <cell r="F1632" t="str">
            <v>MT</v>
          </cell>
          <cell r="G1632">
            <v>4538</v>
          </cell>
          <cell r="H1632">
            <v>1</v>
          </cell>
          <cell r="I1632">
            <v>0</v>
          </cell>
          <cell r="J1632">
            <v>0</v>
          </cell>
          <cell r="K1632" t="str">
            <v>TONS</v>
          </cell>
        </row>
        <row r="1633">
          <cell r="A1633" t="str">
            <v>30067</v>
          </cell>
          <cell r="B1633" t="str">
            <v>30</v>
          </cell>
          <cell r="C1633" t="str">
            <v>067</v>
          </cell>
          <cell r="D1633" t="str">
            <v>Park</v>
          </cell>
          <cell r="E1633" t="str">
            <v>County</v>
          </cell>
          <cell r="F1633" t="str">
            <v>MT</v>
          </cell>
          <cell r="G1633">
            <v>15636</v>
          </cell>
          <cell r="H1633">
            <v>0.47735993860322334</v>
          </cell>
          <cell r="I1633">
            <v>1</v>
          </cell>
          <cell r="J1633">
            <v>33.913038121380083</v>
          </cell>
          <cell r="K1633" t="str">
            <v>TONS</v>
          </cell>
        </row>
        <row r="1634">
          <cell r="A1634" t="str">
            <v>30069</v>
          </cell>
          <cell r="B1634" t="str">
            <v>30</v>
          </cell>
          <cell r="C1634" t="str">
            <v>069</v>
          </cell>
          <cell r="D1634" t="str">
            <v>Petroleum</v>
          </cell>
          <cell r="E1634" t="str">
            <v>County</v>
          </cell>
          <cell r="F1634" t="str">
            <v>MT</v>
          </cell>
          <cell r="G1634">
            <v>494</v>
          </cell>
          <cell r="H1634">
            <v>1</v>
          </cell>
          <cell r="I1634">
            <v>0</v>
          </cell>
          <cell r="J1634">
            <v>0</v>
          </cell>
          <cell r="K1634" t="str">
            <v>TONS</v>
          </cell>
        </row>
        <row r="1635">
          <cell r="A1635" t="str">
            <v>30071</v>
          </cell>
          <cell r="B1635" t="str">
            <v>30</v>
          </cell>
          <cell r="C1635" t="str">
            <v>071</v>
          </cell>
          <cell r="D1635" t="str">
            <v>Phillips</v>
          </cell>
          <cell r="E1635" t="str">
            <v>County</v>
          </cell>
          <cell r="F1635" t="str">
            <v>MT</v>
          </cell>
          <cell r="G1635">
            <v>4253</v>
          </cell>
          <cell r="H1635">
            <v>1</v>
          </cell>
          <cell r="I1635">
            <v>0</v>
          </cell>
          <cell r="J1635">
            <v>0</v>
          </cell>
          <cell r="K1635" t="str">
            <v>TONS</v>
          </cell>
        </row>
        <row r="1636">
          <cell r="A1636" t="str">
            <v>30073</v>
          </cell>
          <cell r="B1636" t="str">
            <v>30</v>
          </cell>
          <cell r="C1636" t="str">
            <v>073</v>
          </cell>
          <cell r="D1636" t="str">
            <v>Pondera</v>
          </cell>
          <cell r="E1636" t="str">
            <v>County</v>
          </cell>
          <cell r="F1636" t="str">
            <v>MT</v>
          </cell>
          <cell r="G1636">
            <v>6153</v>
          </cell>
          <cell r="H1636">
            <v>0.58101738989111007</v>
          </cell>
          <cell r="I1636">
            <v>1</v>
          </cell>
          <cell r="J1636">
            <v>16.243182111995417</v>
          </cell>
          <cell r="K1636" t="str">
            <v>TONS</v>
          </cell>
        </row>
        <row r="1637">
          <cell r="A1637" t="str">
            <v>30075</v>
          </cell>
          <cell r="B1637" t="str">
            <v>30</v>
          </cell>
          <cell r="C1637" t="str">
            <v>075</v>
          </cell>
          <cell r="D1637" t="str">
            <v>Powder River</v>
          </cell>
          <cell r="E1637" t="str">
            <v>County</v>
          </cell>
          <cell r="F1637" t="str">
            <v>MT</v>
          </cell>
          <cell r="G1637">
            <v>1743</v>
          </cell>
          <cell r="H1637">
            <v>1</v>
          </cell>
          <cell r="I1637">
            <v>0</v>
          </cell>
          <cell r="J1637">
            <v>0</v>
          </cell>
          <cell r="K1637" t="str">
            <v>TONS</v>
          </cell>
        </row>
        <row r="1638">
          <cell r="A1638" t="str">
            <v>30077</v>
          </cell>
          <cell r="B1638" t="str">
            <v>30</v>
          </cell>
          <cell r="C1638" t="str">
            <v>077</v>
          </cell>
          <cell r="D1638" t="str">
            <v>Powell</v>
          </cell>
          <cell r="E1638" t="str">
            <v>County</v>
          </cell>
          <cell r="F1638" t="str">
            <v>MT</v>
          </cell>
          <cell r="G1638">
            <v>7027</v>
          </cell>
          <cell r="H1638">
            <v>0.54219439305535788</v>
          </cell>
          <cell r="I1638">
            <v>1</v>
          </cell>
          <cell r="J1638">
            <v>17.310915761315396</v>
          </cell>
          <cell r="K1638" t="str">
            <v>TONS</v>
          </cell>
        </row>
        <row r="1639">
          <cell r="A1639" t="str">
            <v>30079</v>
          </cell>
          <cell r="B1639" t="str">
            <v>30</v>
          </cell>
          <cell r="C1639" t="str">
            <v>079</v>
          </cell>
          <cell r="D1639" t="str">
            <v>Prairie</v>
          </cell>
          <cell r="E1639" t="str">
            <v>County</v>
          </cell>
          <cell r="F1639" t="str">
            <v>MT</v>
          </cell>
          <cell r="G1639">
            <v>1179</v>
          </cell>
          <cell r="H1639">
            <v>1</v>
          </cell>
          <cell r="I1639">
            <v>0</v>
          </cell>
          <cell r="J1639">
            <v>0</v>
          </cell>
          <cell r="K1639" t="str">
            <v>TONS</v>
          </cell>
        </row>
        <row r="1640">
          <cell r="A1640" t="str">
            <v>30081</v>
          </cell>
          <cell r="B1640" t="str">
            <v>30</v>
          </cell>
          <cell r="C1640" t="str">
            <v>081</v>
          </cell>
          <cell r="D1640" t="str">
            <v>Ravalli</v>
          </cell>
          <cell r="E1640" t="str">
            <v>County</v>
          </cell>
          <cell r="F1640" t="str">
            <v>MT</v>
          </cell>
          <cell r="G1640">
            <v>40212</v>
          </cell>
          <cell r="H1640">
            <v>0.84626479657813591</v>
          </cell>
          <cell r="I1640">
            <v>1</v>
          </cell>
          <cell r="J1640">
            <v>154.61691951642069</v>
          </cell>
          <cell r="K1640" t="str">
            <v>TONS</v>
          </cell>
        </row>
        <row r="1641">
          <cell r="A1641" t="str">
            <v>30083</v>
          </cell>
          <cell r="B1641" t="str">
            <v>30</v>
          </cell>
          <cell r="C1641" t="str">
            <v>083</v>
          </cell>
          <cell r="D1641" t="str">
            <v>Richland</v>
          </cell>
          <cell r="E1641" t="str">
            <v>County</v>
          </cell>
          <cell r="F1641" t="str">
            <v>MT</v>
          </cell>
          <cell r="G1641">
            <v>9746</v>
          </cell>
          <cell r="H1641">
            <v>0.44202749846090705</v>
          </cell>
          <cell r="I1641">
            <v>0</v>
          </cell>
          <cell r="J1641">
            <v>0</v>
          </cell>
          <cell r="K1641" t="str">
            <v>TONS</v>
          </cell>
        </row>
        <row r="1642">
          <cell r="A1642" t="str">
            <v>30085</v>
          </cell>
          <cell r="B1642" t="str">
            <v>30</v>
          </cell>
          <cell r="C1642" t="str">
            <v>085</v>
          </cell>
          <cell r="D1642" t="str">
            <v>Roosevelt</v>
          </cell>
          <cell r="E1642" t="str">
            <v>County</v>
          </cell>
          <cell r="F1642" t="str">
            <v>MT</v>
          </cell>
          <cell r="G1642">
            <v>10425</v>
          </cell>
          <cell r="H1642">
            <v>0.39731414868105513</v>
          </cell>
          <cell r="I1642">
            <v>0</v>
          </cell>
          <cell r="J1642">
            <v>0</v>
          </cell>
          <cell r="K1642" t="str">
            <v>TONS</v>
          </cell>
        </row>
        <row r="1643">
          <cell r="A1643" t="str">
            <v>30087</v>
          </cell>
          <cell r="B1643" t="str">
            <v>30</v>
          </cell>
          <cell r="C1643" t="str">
            <v>087</v>
          </cell>
          <cell r="D1643" t="str">
            <v>Rosebud</v>
          </cell>
          <cell r="E1643" t="str">
            <v>County</v>
          </cell>
          <cell r="F1643" t="str">
            <v>MT</v>
          </cell>
          <cell r="G1643">
            <v>9233</v>
          </cell>
          <cell r="H1643">
            <v>1</v>
          </cell>
          <cell r="I1643">
            <v>0</v>
          </cell>
          <cell r="J1643">
            <v>0</v>
          </cell>
          <cell r="K1643" t="str">
            <v>TONS</v>
          </cell>
        </row>
        <row r="1644">
          <cell r="A1644" t="str">
            <v>30089</v>
          </cell>
          <cell r="B1644" t="str">
            <v>30</v>
          </cell>
          <cell r="C1644" t="str">
            <v>089</v>
          </cell>
          <cell r="D1644" t="str">
            <v>Sanders</v>
          </cell>
          <cell r="E1644" t="str">
            <v>County</v>
          </cell>
          <cell r="F1644" t="str">
            <v>MT</v>
          </cell>
          <cell r="G1644">
            <v>11413</v>
          </cell>
          <cell r="H1644">
            <v>1</v>
          </cell>
          <cell r="I1644">
            <v>1</v>
          </cell>
          <cell r="J1644">
            <v>51.855506977399635</v>
          </cell>
          <cell r="K1644" t="str">
            <v>TONS</v>
          </cell>
        </row>
        <row r="1645">
          <cell r="A1645" t="str">
            <v>30091</v>
          </cell>
          <cell r="B1645" t="str">
            <v>30</v>
          </cell>
          <cell r="C1645" t="str">
            <v>091</v>
          </cell>
          <cell r="D1645" t="str">
            <v>Sheridan</v>
          </cell>
          <cell r="E1645" t="str">
            <v>County</v>
          </cell>
          <cell r="F1645" t="str">
            <v>MT</v>
          </cell>
          <cell r="G1645">
            <v>3384</v>
          </cell>
          <cell r="H1645">
            <v>1</v>
          </cell>
          <cell r="I1645">
            <v>0</v>
          </cell>
          <cell r="J1645">
            <v>0</v>
          </cell>
          <cell r="K1645" t="str">
            <v>TONS</v>
          </cell>
        </row>
        <row r="1646">
          <cell r="A1646" t="str">
            <v>30093</v>
          </cell>
          <cell r="B1646" t="str">
            <v>30</v>
          </cell>
          <cell r="C1646" t="str">
            <v>093</v>
          </cell>
          <cell r="D1646" t="str">
            <v>Silver Bow</v>
          </cell>
          <cell r="E1646" t="str">
            <v>County</v>
          </cell>
          <cell r="F1646" t="str">
            <v>MT</v>
          </cell>
          <cell r="G1646">
            <v>34200</v>
          </cell>
          <cell r="H1646">
            <v>0.11441520467836257</v>
          </cell>
          <cell r="I1646">
            <v>1</v>
          </cell>
          <cell r="J1646">
            <v>0</v>
          </cell>
          <cell r="K1646" t="str">
            <v>TONS</v>
          </cell>
        </row>
        <row r="1647">
          <cell r="A1647" t="str">
            <v>30095</v>
          </cell>
          <cell r="B1647" t="str">
            <v>30</v>
          </cell>
          <cell r="C1647" t="str">
            <v>095</v>
          </cell>
          <cell r="D1647" t="str">
            <v>Stillwater</v>
          </cell>
          <cell r="E1647" t="str">
            <v>County</v>
          </cell>
          <cell r="F1647" t="str">
            <v>MT</v>
          </cell>
          <cell r="G1647">
            <v>9117</v>
          </cell>
          <cell r="H1647">
            <v>1</v>
          </cell>
          <cell r="I1647">
            <v>0.5</v>
          </cell>
          <cell r="J1647">
            <v>20.711761023085622</v>
          </cell>
          <cell r="K1647" t="str">
            <v>TONS</v>
          </cell>
        </row>
        <row r="1648">
          <cell r="A1648" t="str">
            <v>30097</v>
          </cell>
          <cell r="B1648" t="str">
            <v>30</v>
          </cell>
          <cell r="C1648" t="str">
            <v>097</v>
          </cell>
          <cell r="D1648" t="str">
            <v>Sweet Grass</v>
          </cell>
          <cell r="E1648" t="str">
            <v>County</v>
          </cell>
          <cell r="F1648" t="str">
            <v>MT</v>
          </cell>
          <cell r="G1648">
            <v>3651</v>
          </cell>
          <cell r="H1648">
            <v>1</v>
          </cell>
          <cell r="I1648">
            <v>1</v>
          </cell>
          <cell r="J1648">
            <v>16.588491717732943</v>
          </cell>
          <cell r="K1648" t="str">
            <v>TONS</v>
          </cell>
        </row>
        <row r="1649">
          <cell r="A1649" t="str">
            <v>30099</v>
          </cell>
          <cell r="B1649" t="str">
            <v>30</v>
          </cell>
          <cell r="C1649" t="str">
            <v>099</v>
          </cell>
          <cell r="D1649" t="str">
            <v>Teton</v>
          </cell>
          <cell r="E1649" t="str">
            <v>County</v>
          </cell>
          <cell r="F1649" t="str">
            <v>MT</v>
          </cell>
          <cell r="G1649">
            <v>6073</v>
          </cell>
          <cell r="H1649">
            <v>1</v>
          </cell>
          <cell r="I1649">
            <v>1</v>
          </cell>
          <cell r="J1649">
            <v>27.592963626894587</v>
          </cell>
          <cell r="K1649" t="str">
            <v>TONS</v>
          </cell>
        </row>
        <row r="1650">
          <cell r="A1650" t="str">
            <v>30101</v>
          </cell>
          <cell r="B1650" t="str">
            <v>30</v>
          </cell>
          <cell r="C1650" t="str">
            <v>101</v>
          </cell>
          <cell r="D1650" t="str">
            <v>Toole</v>
          </cell>
          <cell r="E1650" t="str">
            <v>County</v>
          </cell>
          <cell r="F1650" t="str">
            <v>MT</v>
          </cell>
          <cell r="G1650">
            <v>5324</v>
          </cell>
          <cell r="H1650">
            <v>0.42956423741547711</v>
          </cell>
          <cell r="I1650">
            <v>0</v>
          </cell>
          <cell r="J1650">
            <v>0</v>
          </cell>
          <cell r="K1650" t="str">
            <v>TONS</v>
          </cell>
        </row>
        <row r="1651">
          <cell r="A1651" t="str">
            <v>30103</v>
          </cell>
          <cell r="B1651" t="str">
            <v>30</v>
          </cell>
          <cell r="C1651" t="str">
            <v>103</v>
          </cell>
          <cell r="D1651" t="str">
            <v>Treasure</v>
          </cell>
          <cell r="E1651" t="str">
            <v>County</v>
          </cell>
          <cell r="F1651" t="str">
            <v>MT</v>
          </cell>
          <cell r="G1651">
            <v>718</v>
          </cell>
          <cell r="H1651">
            <v>1</v>
          </cell>
          <cell r="I1651">
            <v>0</v>
          </cell>
          <cell r="J1651">
            <v>0</v>
          </cell>
          <cell r="K1651" t="str">
            <v>TONS</v>
          </cell>
        </row>
        <row r="1652">
          <cell r="A1652" t="str">
            <v>30105</v>
          </cell>
          <cell r="B1652" t="str">
            <v>30</v>
          </cell>
          <cell r="C1652" t="str">
            <v>105</v>
          </cell>
          <cell r="D1652" t="str">
            <v>Valley</v>
          </cell>
          <cell r="E1652" t="str">
            <v>County</v>
          </cell>
          <cell r="F1652" t="str">
            <v>MT</v>
          </cell>
          <cell r="G1652">
            <v>7369</v>
          </cell>
          <cell r="H1652">
            <v>0.55204233953046544</v>
          </cell>
          <cell r="I1652">
            <v>0</v>
          </cell>
          <cell r="J1652">
            <v>0</v>
          </cell>
          <cell r="K1652" t="str">
            <v>TONS</v>
          </cell>
        </row>
        <row r="1653">
          <cell r="A1653" t="str">
            <v>30107</v>
          </cell>
          <cell r="B1653" t="str">
            <v>30</v>
          </cell>
          <cell r="C1653" t="str">
            <v>107</v>
          </cell>
          <cell r="D1653" t="str">
            <v>Wheatland</v>
          </cell>
          <cell r="E1653" t="str">
            <v>County</v>
          </cell>
          <cell r="F1653" t="str">
            <v>MT</v>
          </cell>
          <cell r="G1653">
            <v>2168</v>
          </cell>
          <cell r="H1653">
            <v>1</v>
          </cell>
          <cell r="I1653">
            <v>0.5</v>
          </cell>
          <cell r="J1653">
            <v>4.9252054292036451</v>
          </cell>
          <cell r="K1653" t="str">
            <v>TONS</v>
          </cell>
        </row>
        <row r="1654">
          <cell r="A1654" t="str">
            <v>30109</v>
          </cell>
          <cell r="B1654" t="str">
            <v>30</v>
          </cell>
          <cell r="C1654" t="str">
            <v>109</v>
          </cell>
          <cell r="D1654" t="str">
            <v>Wibaux</v>
          </cell>
          <cell r="E1654" t="str">
            <v>County</v>
          </cell>
          <cell r="F1654" t="str">
            <v>MT</v>
          </cell>
          <cell r="G1654">
            <v>1017</v>
          </cell>
          <cell r="H1654">
            <v>1</v>
          </cell>
          <cell r="I1654">
            <v>0</v>
          </cell>
          <cell r="J1654">
            <v>0</v>
          </cell>
          <cell r="K1654" t="str">
            <v>TONS</v>
          </cell>
        </row>
        <row r="1655">
          <cell r="A1655" t="str">
            <v>30111</v>
          </cell>
          <cell r="B1655" t="str">
            <v>30</v>
          </cell>
          <cell r="C1655" t="str">
            <v>111</v>
          </cell>
          <cell r="D1655" t="str">
            <v>Yellowstone</v>
          </cell>
          <cell r="E1655" t="str">
            <v>County</v>
          </cell>
          <cell r="F1655" t="str">
            <v>MT</v>
          </cell>
          <cell r="G1655">
            <v>147972</v>
          </cell>
          <cell r="H1655">
            <v>0.16688292379639391</v>
          </cell>
          <cell r="I1655">
            <v>0</v>
          </cell>
          <cell r="J1655">
            <v>0</v>
          </cell>
          <cell r="K1655" t="str">
            <v>TONS</v>
          </cell>
        </row>
        <row r="1656">
          <cell r="A1656" t="str">
            <v>31001</v>
          </cell>
          <cell r="B1656" t="str">
            <v>31</v>
          </cell>
          <cell r="C1656" t="str">
            <v>001</v>
          </cell>
          <cell r="D1656" t="str">
            <v>Adams</v>
          </cell>
          <cell r="E1656" t="str">
            <v>County</v>
          </cell>
          <cell r="F1656" t="str">
            <v>NE</v>
          </cell>
          <cell r="G1656">
            <v>31364</v>
          </cell>
          <cell r="H1656">
            <v>0.2248437699273052</v>
          </cell>
          <cell r="I1656">
            <v>1</v>
          </cell>
          <cell r="J1656">
            <v>32.041096574487177</v>
          </cell>
          <cell r="K1656" t="str">
            <v>TONS</v>
          </cell>
        </row>
        <row r="1657">
          <cell r="A1657" t="str">
            <v>31003</v>
          </cell>
          <cell r="B1657" t="str">
            <v>31</v>
          </cell>
          <cell r="C1657" t="str">
            <v>003</v>
          </cell>
          <cell r="D1657" t="str">
            <v>Antelope</v>
          </cell>
          <cell r="E1657" t="str">
            <v>County</v>
          </cell>
          <cell r="F1657" t="str">
            <v>NE</v>
          </cell>
          <cell r="G1657">
            <v>6685</v>
          </cell>
          <cell r="H1657">
            <v>1</v>
          </cell>
          <cell r="I1657">
            <v>0</v>
          </cell>
          <cell r="J1657">
            <v>0</v>
          </cell>
          <cell r="K1657" t="str">
            <v>TONS</v>
          </cell>
        </row>
        <row r="1658">
          <cell r="A1658" t="str">
            <v>31005</v>
          </cell>
          <cell r="B1658" t="str">
            <v>31</v>
          </cell>
          <cell r="C1658" t="str">
            <v>005</v>
          </cell>
          <cell r="D1658" t="str">
            <v>Arthur</v>
          </cell>
          <cell r="E1658" t="str">
            <v>County</v>
          </cell>
          <cell r="F1658" t="str">
            <v>NE</v>
          </cell>
          <cell r="G1658">
            <v>460</v>
          </cell>
          <cell r="H1658">
            <v>1</v>
          </cell>
          <cell r="I1658">
            <v>0</v>
          </cell>
          <cell r="J1658">
            <v>0</v>
          </cell>
          <cell r="K1658" t="str">
            <v>TONS</v>
          </cell>
        </row>
        <row r="1659">
          <cell r="A1659" t="str">
            <v>31007</v>
          </cell>
          <cell r="B1659" t="str">
            <v>31</v>
          </cell>
          <cell r="C1659" t="str">
            <v>007</v>
          </cell>
          <cell r="D1659" t="str">
            <v>Banner</v>
          </cell>
          <cell r="E1659" t="str">
            <v>County</v>
          </cell>
          <cell r="F1659" t="str">
            <v>NE</v>
          </cell>
          <cell r="G1659">
            <v>690</v>
          </cell>
          <cell r="H1659">
            <v>1</v>
          </cell>
          <cell r="I1659">
            <v>0</v>
          </cell>
          <cell r="J1659">
            <v>0</v>
          </cell>
          <cell r="K1659" t="str">
            <v>TONS</v>
          </cell>
        </row>
        <row r="1660">
          <cell r="A1660" t="str">
            <v>31009</v>
          </cell>
          <cell r="B1660" t="str">
            <v>31</v>
          </cell>
          <cell r="C1660" t="str">
            <v>009</v>
          </cell>
          <cell r="D1660" t="str">
            <v>Blaine</v>
          </cell>
          <cell r="E1660" t="str">
            <v>County</v>
          </cell>
          <cell r="F1660" t="str">
            <v>NE</v>
          </cell>
          <cell r="G1660">
            <v>478</v>
          </cell>
          <cell r="H1660">
            <v>1</v>
          </cell>
          <cell r="I1660">
            <v>0</v>
          </cell>
          <cell r="J1660">
            <v>0</v>
          </cell>
          <cell r="K1660" t="str">
            <v>TONS</v>
          </cell>
        </row>
        <row r="1661">
          <cell r="A1661" t="str">
            <v>31011</v>
          </cell>
          <cell r="B1661" t="str">
            <v>31</v>
          </cell>
          <cell r="C1661" t="str">
            <v>011</v>
          </cell>
          <cell r="D1661" t="str">
            <v>Boone</v>
          </cell>
          <cell r="E1661" t="str">
            <v>County</v>
          </cell>
          <cell r="F1661" t="str">
            <v>NE</v>
          </cell>
          <cell r="G1661">
            <v>5505</v>
          </cell>
          <cell r="H1661">
            <v>1</v>
          </cell>
          <cell r="I1661">
            <v>0</v>
          </cell>
          <cell r="J1661">
            <v>0</v>
          </cell>
          <cell r="K1661" t="str">
            <v>TONS</v>
          </cell>
        </row>
        <row r="1662">
          <cell r="A1662" t="str">
            <v>31013</v>
          </cell>
          <cell r="B1662" t="str">
            <v>31</v>
          </cell>
          <cell r="C1662" t="str">
            <v>013</v>
          </cell>
          <cell r="D1662" t="str">
            <v>Box Butte</v>
          </cell>
          <cell r="E1662" t="str">
            <v>County</v>
          </cell>
          <cell r="F1662" t="str">
            <v>NE</v>
          </cell>
          <cell r="G1662">
            <v>11308</v>
          </cell>
          <cell r="H1662">
            <v>0.24955783516094801</v>
          </cell>
          <cell r="I1662">
            <v>0.5</v>
          </cell>
          <cell r="J1662">
            <v>6.4109454433637847</v>
          </cell>
          <cell r="K1662" t="str">
            <v>TONS</v>
          </cell>
        </row>
        <row r="1663">
          <cell r="A1663" t="str">
            <v>31015</v>
          </cell>
          <cell r="B1663" t="str">
            <v>31</v>
          </cell>
          <cell r="C1663" t="str">
            <v>015</v>
          </cell>
          <cell r="D1663" t="str">
            <v>Boyd</v>
          </cell>
          <cell r="E1663" t="str">
            <v>County</v>
          </cell>
          <cell r="F1663" t="str">
            <v>NE</v>
          </cell>
          <cell r="G1663">
            <v>2099</v>
          </cell>
          <cell r="H1663">
            <v>1</v>
          </cell>
          <cell r="I1663">
            <v>0</v>
          </cell>
          <cell r="J1663">
            <v>0</v>
          </cell>
          <cell r="K1663" t="str">
            <v>TONS</v>
          </cell>
        </row>
        <row r="1664">
          <cell r="A1664" t="str">
            <v>31017</v>
          </cell>
          <cell r="B1664" t="str">
            <v>31</v>
          </cell>
          <cell r="C1664" t="str">
            <v>017</v>
          </cell>
          <cell r="D1664" t="str">
            <v>Brown</v>
          </cell>
          <cell r="E1664" t="str">
            <v>County</v>
          </cell>
          <cell r="F1664" t="str">
            <v>NE</v>
          </cell>
          <cell r="G1664">
            <v>3145</v>
          </cell>
          <cell r="H1664">
            <v>1</v>
          </cell>
          <cell r="I1664">
            <v>0</v>
          </cell>
          <cell r="J1664">
            <v>0</v>
          </cell>
          <cell r="K1664" t="str">
            <v>TONS</v>
          </cell>
        </row>
        <row r="1665">
          <cell r="A1665" t="str">
            <v>31019</v>
          </cell>
          <cell r="B1665" t="str">
            <v>31</v>
          </cell>
          <cell r="C1665" t="str">
            <v>019</v>
          </cell>
          <cell r="D1665" t="str">
            <v>Buffalo</v>
          </cell>
          <cell r="E1665" t="str">
            <v>County</v>
          </cell>
          <cell r="F1665" t="str">
            <v>NE</v>
          </cell>
          <cell r="G1665">
            <v>46102</v>
          </cell>
          <cell r="H1665">
            <v>0.32261073272309226</v>
          </cell>
          <cell r="I1665">
            <v>0</v>
          </cell>
          <cell r="J1665">
            <v>0</v>
          </cell>
          <cell r="K1665" t="str">
            <v>TONS</v>
          </cell>
        </row>
        <row r="1666">
          <cell r="A1666" t="str">
            <v>31021</v>
          </cell>
          <cell r="B1666" t="str">
            <v>31</v>
          </cell>
          <cell r="C1666" t="str">
            <v>021</v>
          </cell>
          <cell r="D1666" t="str">
            <v>Burt</v>
          </cell>
          <cell r="E1666" t="str">
            <v>County</v>
          </cell>
          <cell r="F1666" t="str">
            <v>NE</v>
          </cell>
          <cell r="G1666">
            <v>6858</v>
          </cell>
          <cell r="H1666">
            <v>1</v>
          </cell>
          <cell r="I1666">
            <v>0</v>
          </cell>
          <cell r="J1666">
            <v>0</v>
          </cell>
          <cell r="K1666" t="str">
            <v>TONS</v>
          </cell>
        </row>
        <row r="1667">
          <cell r="A1667" t="str">
            <v>31023</v>
          </cell>
          <cell r="B1667" t="str">
            <v>31</v>
          </cell>
          <cell r="C1667" t="str">
            <v>023</v>
          </cell>
          <cell r="D1667" t="str">
            <v>Butler</v>
          </cell>
          <cell r="E1667" t="str">
            <v>County</v>
          </cell>
          <cell r="F1667" t="str">
            <v>NE</v>
          </cell>
          <cell r="G1667">
            <v>8395</v>
          </cell>
          <cell r="H1667">
            <v>0.65705777248362118</v>
          </cell>
          <cell r="I1667">
            <v>0</v>
          </cell>
          <cell r="J1667">
            <v>0</v>
          </cell>
          <cell r="K1667" t="str">
            <v>TONS</v>
          </cell>
        </row>
        <row r="1668">
          <cell r="A1668" t="str">
            <v>31025</v>
          </cell>
          <cell r="B1668" t="str">
            <v>31</v>
          </cell>
          <cell r="C1668" t="str">
            <v>025</v>
          </cell>
          <cell r="D1668" t="str">
            <v>Cass</v>
          </cell>
          <cell r="E1668" t="str">
            <v>County</v>
          </cell>
          <cell r="F1668" t="str">
            <v>NE</v>
          </cell>
          <cell r="G1668">
            <v>25241</v>
          </cell>
          <cell r="H1668">
            <v>0.72956697436710116</v>
          </cell>
          <cell r="I1668">
            <v>0</v>
          </cell>
          <cell r="J1668">
            <v>0</v>
          </cell>
          <cell r="K1668" t="str">
            <v>TONS</v>
          </cell>
        </row>
        <row r="1669">
          <cell r="A1669" t="str">
            <v>31027</v>
          </cell>
          <cell r="B1669" t="str">
            <v>31</v>
          </cell>
          <cell r="C1669" t="str">
            <v>027</v>
          </cell>
          <cell r="D1669" t="str">
            <v>Cedar</v>
          </cell>
          <cell r="E1669" t="str">
            <v>County</v>
          </cell>
          <cell r="F1669" t="str">
            <v>NE</v>
          </cell>
          <cell r="G1669">
            <v>8852</v>
          </cell>
          <cell r="H1669">
            <v>1</v>
          </cell>
          <cell r="I1669">
            <v>0</v>
          </cell>
          <cell r="J1669">
            <v>0</v>
          </cell>
          <cell r="K1669" t="str">
            <v>TONS</v>
          </cell>
        </row>
        <row r="1670">
          <cell r="A1670" t="str">
            <v>31029</v>
          </cell>
          <cell r="B1670" t="str">
            <v>31</v>
          </cell>
          <cell r="C1670" t="str">
            <v>029</v>
          </cell>
          <cell r="D1670" t="str">
            <v>Chase</v>
          </cell>
          <cell r="E1670" t="str">
            <v>County</v>
          </cell>
          <cell r="F1670" t="str">
            <v>NE</v>
          </cell>
          <cell r="G1670">
            <v>3966</v>
          </cell>
          <cell r="H1670">
            <v>1</v>
          </cell>
          <cell r="I1670">
            <v>0.5</v>
          </cell>
          <cell r="J1670">
            <v>9.0098545812830508</v>
          </cell>
          <cell r="K1670" t="str">
            <v>TONS</v>
          </cell>
        </row>
        <row r="1671">
          <cell r="A1671" t="str">
            <v>31031</v>
          </cell>
          <cell r="B1671" t="str">
            <v>31</v>
          </cell>
          <cell r="C1671" t="str">
            <v>031</v>
          </cell>
          <cell r="D1671" t="str">
            <v>Cherry</v>
          </cell>
          <cell r="E1671" t="str">
            <v>County</v>
          </cell>
          <cell r="F1671" t="str">
            <v>NE</v>
          </cell>
          <cell r="G1671">
            <v>5713</v>
          </cell>
          <cell r="H1671">
            <v>0.52511815158410646</v>
          </cell>
          <cell r="I1671">
            <v>0</v>
          </cell>
          <cell r="J1671">
            <v>0</v>
          </cell>
          <cell r="K1671" t="str">
            <v>TONS</v>
          </cell>
        </row>
        <row r="1672">
          <cell r="A1672" t="str">
            <v>31033</v>
          </cell>
          <cell r="B1672" t="str">
            <v>31</v>
          </cell>
          <cell r="C1672" t="str">
            <v>033</v>
          </cell>
          <cell r="D1672" t="str">
            <v>Cheyenne</v>
          </cell>
          <cell r="E1672" t="str">
            <v>County</v>
          </cell>
          <cell r="F1672" t="str">
            <v>NE</v>
          </cell>
          <cell r="G1672">
            <v>9998</v>
          </cell>
          <cell r="H1672">
            <v>0.36257251450290057</v>
          </cell>
          <cell r="I1672">
            <v>0</v>
          </cell>
          <cell r="J1672">
            <v>0</v>
          </cell>
          <cell r="K1672" t="str">
            <v>TONS</v>
          </cell>
        </row>
        <row r="1673">
          <cell r="A1673" t="str">
            <v>31035</v>
          </cell>
          <cell r="B1673" t="str">
            <v>31</v>
          </cell>
          <cell r="C1673" t="str">
            <v>035</v>
          </cell>
          <cell r="D1673" t="str">
            <v>Clay</v>
          </cell>
          <cell r="E1673" t="str">
            <v>County</v>
          </cell>
          <cell r="F1673" t="str">
            <v>NE</v>
          </cell>
          <cell r="G1673">
            <v>6542</v>
          </cell>
          <cell r="H1673">
            <v>1</v>
          </cell>
          <cell r="I1673">
            <v>0</v>
          </cell>
          <cell r="J1673">
            <v>0</v>
          </cell>
          <cell r="K1673" t="str">
            <v>TONS</v>
          </cell>
        </row>
        <row r="1674">
          <cell r="A1674" t="str">
            <v>31037</v>
          </cell>
          <cell r="B1674" t="str">
            <v>31</v>
          </cell>
          <cell r="C1674" t="str">
            <v>037</v>
          </cell>
          <cell r="D1674" t="str">
            <v>Colfax</v>
          </cell>
          <cell r="E1674" t="str">
            <v>County</v>
          </cell>
          <cell r="F1674" t="str">
            <v>NE</v>
          </cell>
          <cell r="G1674">
            <v>10515</v>
          </cell>
          <cell r="H1674">
            <v>0.40513552068473607</v>
          </cell>
          <cell r="I1674">
            <v>0</v>
          </cell>
          <cell r="J1674">
            <v>0</v>
          </cell>
          <cell r="K1674" t="str">
            <v>TONS</v>
          </cell>
        </row>
        <row r="1675">
          <cell r="A1675" t="str">
            <v>31039</v>
          </cell>
          <cell r="B1675" t="str">
            <v>31</v>
          </cell>
          <cell r="C1675" t="str">
            <v>039</v>
          </cell>
          <cell r="D1675" t="str">
            <v>Cuming</v>
          </cell>
          <cell r="E1675" t="str">
            <v>County</v>
          </cell>
          <cell r="F1675" t="str">
            <v>NE</v>
          </cell>
          <cell r="G1675">
            <v>9139</v>
          </cell>
          <cell r="H1675">
            <v>0.65204070467228359</v>
          </cell>
          <cell r="I1675">
            <v>0</v>
          </cell>
          <cell r="J1675">
            <v>0</v>
          </cell>
          <cell r="K1675" t="str">
            <v>TONS</v>
          </cell>
        </row>
        <row r="1676">
          <cell r="A1676" t="str">
            <v>31041</v>
          </cell>
          <cell r="B1676" t="str">
            <v>31</v>
          </cell>
          <cell r="C1676" t="str">
            <v>041</v>
          </cell>
          <cell r="D1676" t="str">
            <v>Custer</v>
          </cell>
          <cell r="E1676" t="str">
            <v>County</v>
          </cell>
          <cell r="F1676" t="str">
            <v>NE</v>
          </cell>
          <cell r="G1676">
            <v>10939</v>
          </cell>
          <cell r="H1676">
            <v>0.67666148642471891</v>
          </cell>
          <cell r="I1676">
            <v>0</v>
          </cell>
          <cell r="J1676">
            <v>0</v>
          </cell>
          <cell r="K1676" t="str">
            <v>TONS</v>
          </cell>
        </row>
        <row r="1677">
          <cell r="A1677" t="str">
            <v>31043</v>
          </cell>
          <cell r="B1677" t="str">
            <v>31</v>
          </cell>
          <cell r="C1677" t="str">
            <v>043</v>
          </cell>
          <cell r="D1677" t="str">
            <v>Dakota</v>
          </cell>
          <cell r="E1677" t="str">
            <v>County</v>
          </cell>
          <cell r="F1677" t="str">
            <v>NE</v>
          </cell>
          <cell r="G1677">
            <v>21006</v>
          </cell>
          <cell r="H1677">
            <v>0.21089212605922117</v>
          </cell>
          <cell r="I1677">
            <v>0</v>
          </cell>
          <cell r="J1677">
            <v>0</v>
          </cell>
          <cell r="K1677" t="str">
            <v>TONS</v>
          </cell>
        </row>
        <row r="1678">
          <cell r="A1678" t="str">
            <v>31045</v>
          </cell>
          <cell r="B1678" t="str">
            <v>31</v>
          </cell>
          <cell r="C1678" t="str">
            <v>045</v>
          </cell>
          <cell r="D1678" t="str">
            <v>Dawes</v>
          </cell>
          <cell r="E1678" t="str">
            <v>County</v>
          </cell>
          <cell r="F1678" t="str">
            <v>NE</v>
          </cell>
          <cell r="G1678">
            <v>9182</v>
          </cell>
          <cell r="H1678">
            <v>0.3993683293400131</v>
          </cell>
          <cell r="I1678">
            <v>0</v>
          </cell>
          <cell r="J1678">
            <v>0</v>
          </cell>
          <cell r="K1678" t="str">
            <v>TONS</v>
          </cell>
        </row>
        <row r="1679">
          <cell r="A1679" t="str">
            <v>31047</v>
          </cell>
          <cell r="B1679" t="str">
            <v>31</v>
          </cell>
          <cell r="C1679" t="str">
            <v>047</v>
          </cell>
          <cell r="D1679" t="str">
            <v>Dawson</v>
          </cell>
          <cell r="E1679" t="str">
            <v>County</v>
          </cell>
          <cell r="F1679" t="str">
            <v>NE</v>
          </cell>
          <cell r="G1679">
            <v>24326</v>
          </cell>
          <cell r="H1679">
            <v>0.26654608238099153</v>
          </cell>
          <cell r="I1679">
            <v>1</v>
          </cell>
          <cell r="J1679">
            <v>29.460361626343573</v>
          </cell>
          <cell r="K1679" t="str">
            <v>TONS</v>
          </cell>
        </row>
        <row r="1680">
          <cell r="A1680" t="str">
            <v>31049</v>
          </cell>
          <cell r="B1680" t="str">
            <v>31</v>
          </cell>
          <cell r="C1680" t="str">
            <v>049</v>
          </cell>
          <cell r="D1680" t="str">
            <v>Deuel</v>
          </cell>
          <cell r="E1680" t="str">
            <v>County</v>
          </cell>
          <cell r="F1680" t="str">
            <v>NE</v>
          </cell>
          <cell r="G1680">
            <v>1941</v>
          </cell>
          <cell r="H1680">
            <v>1</v>
          </cell>
          <cell r="I1680">
            <v>0</v>
          </cell>
          <cell r="J1680">
            <v>0</v>
          </cell>
          <cell r="K1680" t="str">
            <v>TONS</v>
          </cell>
        </row>
        <row r="1681">
          <cell r="A1681" t="str">
            <v>31051</v>
          </cell>
          <cell r="B1681" t="str">
            <v>31</v>
          </cell>
          <cell r="C1681" t="str">
            <v>051</v>
          </cell>
          <cell r="D1681" t="str">
            <v>Dixon</v>
          </cell>
          <cell r="E1681" t="str">
            <v>County</v>
          </cell>
          <cell r="F1681" t="str">
            <v>NE</v>
          </cell>
          <cell r="G1681">
            <v>6000</v>
          </cell>
          <cell r="H1681">
            <v>1</v>
          </cell>
          <cell r="I1681">
            <v>0</v>
          </cell>
          <cell r="J1681">
            <v>0</v>
          </cell>
          <cell r="K1681" t="str">
            <v>TONS</v>
          </cell>
        </row>
        <row r="1682">
          <cell r="A1682" t="str">
            <v>31053</v>
          </cell>
          <cell r="B1682" t="str">
            <v>31</v>
          </cell>
          <cell r="C1682" t="str">
            <v>053</v>
          </cell>
          <cell r="D1682" t="str">
            <v>Dodge</v>
          </cell>
          <cell r="E1682" t="str">
            <v>County</v>
          </cell>
          <cell r="F1682" t="str">
            <v>NE</v>
          </cell>
          <cell r="G1682">
            <v>36691</v>
          </cell>
          <cell r="H1682">
            <v>0.25128778174484206</v>
          </cell>
          <cell r="I1682">
            <v>0</v>
          </cell>
          <cell r="J1682">
            <v>0</v>
          </cell>
          <cell r="K1682" t="str">
            <v>TONS</v>
          </cell>
        </row>
        <row r="1683">
          <cell r="A1683" t="str">
            <v>31055</v>
          </cell>
          <cell r="B1683" t="str">
            <v>31</v>
          </cell>
          <cell r="C1683" t="str">
            <v>055</v>
          </cell>
          <cell r="D1683" t="str">
            <v>Douglas</v>
          </cell>
          <cell r="E1683" t="str">
            <v>County</v>
          </cell>
          <cell r="F1683" t="str">
            <v>NE</v>
          </cell>
          <cell r="G1683">
            <v>517110</v>
          </cell>
          <cell r="H1683">
            <v>2.170524646593568E-2</v>
          </cell>
          <cell r="I1683">
            <v>0</v>
          </cell>
          <cell r="J1683">
            <v>0</v>
          </cell>
          <cell r="K1683" t="str">
            <v>TONS</v>
          </cell>
        </row>
        <row r="1684">
          <cell r="A1684" t="str">
            <v>31057</v>
          </cell>
          <cell r="B1684" t="str">
            <v>31</v>
          </cell>
          <cell r="C1684" t="str">
            <v>057</v>
          </cell>
          <cell r="D1684" t="str">
            <v>Dundy</v>
          </cell>
          <cell r="E1684" t="str">
            <v>County</v>
          </cell>
          <cell r="F1684" t="str">
            <v>NE</v>
          </cell>
          <cell r="G1684">
            <v>2008</v>
          </cell>
          <cell r="H1684">
            <v>1</v>
          </cell>
          <cell r="I1684">
            <v>0</v>
          </cell>
          <cell r="J1684">
            <v>0</v>
          </cell>
          <cell r="K1684" t="str">
            <v>TONS</v>
          </cell>
        </row>
        <row r="1685">
          <cell r="A1685" t="str">
            <v>31059</v>
          </cell>
          <cell r="B1685" t="str">
            <v>31</v>
          </cell>
          <cell r="C1685" t="str">
            <v>059</v>
          </cell>
          <cell r="D1685" t="str">
            <v>Fillmore</v>
          </cell>
          <cell r="E1685" t="str">
            <v>County</v>
          </cell>
          <cell r="F1685" t="str">
            <v>NE</v>
          </cell>
          <cell r="G1685">
            <v>5890</v>
          </cell>
          <cell r="H1685">
            <v>1</v>
          </cell>
          <cell r="I1685">
            <v>1</v>
          </cell>
          <cell r="J1685">
            <v>26.76149444465818</v>
          </cell>
          <cell r="K1685" t="str">
            <v>TONS</v>
          </cell>
        </row>
        <row r="1686">
          <cell r="A1686" t="str">
            <v>31061</v>
          </cell>
          <cell r="B1686" t="str">
            <v>31</v>
          </cell>
          <cell r="C1686" t="str">
            <v>061</v>
          </cell>
          <cell r="D1686" t="str">
            <v>Franklin</v>
          </cell>
          <cell r="E1686" t="str">
            <v>County</v>
          </cell>
          <cell r="F1686" t="str">
            <v>NE</v>
          </cell>
          <cell r="G1686">
            <v>3225</v>
          </cell>
          <cell r="H1686">
            <v>1</v>
          </cell>
          <cell r="I1686">
            <v>1</v>
          </cell>
          <cell r="J1686">
            <v>14.652940506625235</v>
          </cell>
          <cell r="K1686" t="str">
            <v>TONS</v>
          </cell>
        </row>
        <row r="1687">
          <cell r="A1687" t="str">
            <v>31063</v>
          </cell>
          <cell r="B1687" t="str">
            <v>31</v>
          </cell>
          <cell r="C1687" t="str">
            <v>063</v>
          </cell>
          <cell r="D1687" t="str">
            <v>Frontier</v>
          </cell>
          <cell r="E1687" t="str">
            <v>County</v>
          </cell>
          <cell r="F1687" t="str">
            <v>NE</v>
          </cell>
          <cell r="G1687">
            <v>2756</v>
          </cell>
          <cell r="H1687">
            <v>1</v>
          </cell>
          <cell r="I1687">
            <v>0</v>
          </cell>
          <cell r="J1687">
            <v>0</v>
          </cell>
          <cell r="K1687" t="str">
            <v>TONS</v>
          </cell>
        </row>
        <row r="1688">
          <cell r="A1688" t="str">
            <v>31065</v>
          </cell>
          <cell r="B1688" t="str">
            <v>31</v>
          </cell>
          <cell r="C1688" t="str">
            <v>065</v>
          </cell>
          <cell r="D1688" t="str">
            <v>Furnas</v>
          </cell>
          <cell r="E1688" t="str">
            <v>County</v>
          </cell>
          <cell r="F1688" t="str">
            <v>NE</v>
          </cell>
          <cell r="G1688">
            <v>4959</v>
          </cell>
          <cell r="H1688">
            <v>1</v>
          </cell>
          <cell r="I1688">
            <v>0</v>
          </cell>
          <cell r="J1688">
            <v>0</v>
          </cell>
          <cell r="K1688" t="str">
            <v>TONS</v>
          </cell>
        </row>
        <row r="1689">
          <cell r="A1689" t="str">
            <v>31067</v>
          </cell>
          <cell r="B1689" t="str">
            <v>31</v>
          </cell>
          <cell r="C1689" t="str">
            <v>067</v>
          </cell>
          <cell r="D1689" t="str">
            <v>Gage</v>
          </cell>
          <cell r="E1689" t="str">
            <v>County</v>
          </cell>
          <cell r="F1689" t="str">
            <v>NE</v>
          </cell>
          <cell r="G1689">
            <v>22311</v>
          </cell>
          <cell r="H1689">
            <v>0.44399623504101116</v>
          </cell>
          <cell r="I1689">
            <v>0</v>
          </cell>
          <cell r="J1689">
            <v>0</v>
          </cell>
          <cell r="K1689" t="str">
            <v>TONS</v>
          </cell>
        </row>
        <row r="1690">
          <cell r="A1690" t="str">
            <v>31069</v>
          </cell>
          <cell r="B1690" t="str">
            <v>31</v>
          </cell>
          <cell r="C1690" t="str">
            <v>069</v>
          </cell>
          <cell r="D1690" t="str">
            <v>Garden</v>
          </cell>
          <cell r="E1690" t="str">
            <v>County</v>
          </cell>
          <cell r="F1690" t="str">
            <v>NE</v>
          </cell>
          <cell r="G1690">
            <v>2057</v>
          </cell>
          <cell r="H1690">
            <v>1</v>
          </cell>
          <cell r="I1690">
            <v>0</v>
          </cell>
          <cell r="J1690">
            <v>0</v>
          </cell>
          <cell r="K1690" t="str">
            <v>TONS</v>
          </cell>
        </row>
        <row r="1691">
          <cell r="A1691" t="str">
            <v>31071</v>
          </cell>
          <cell r="B1691" t="str">
            <v>31</v>
          </cell>
          <cell r="C1691" t="str">
            <v>071</v>
          </cell>
          <cell r="D1691" t="str">
            <v>Garfield</v>
          </cell>
          <cell r="E1691" t="str">
            <v>County</v>
          </cell>
          <cell r="F1691" t="str">
            <v>NE</v>
          </cell>
          <cell r="G1691">
            <v>2049</v>
          </cell>
          <cell r="H1691">
            <v>1</v>
          </cell>
          <cell r="I1691">
            <v>0</v>
          </cell>
          <cell r="J1691">
            <v>0</v>
          </cell>
          <cell r="K1691" t="str">
            <v>TONS</v>
          </cell>
        </row>
        <row r="1692">
          <cell r="A1692" t="str">
            <v>31073</v>
          </cell>
          <cell r="B1692" t="str">
            <v>31</v>
          </cell>
          <cell r="C1692" t="str">
            <v>073</v>
          </cell>
          <cell r="D1692" t="str">
            <v>Gosper</v>
          </cell>
          <cell r="E1692" t="str">
            <v>County</v>
          </cell>
          <cell r="F1692" t="str">
            <v>NE</v>
          </cell>
          <cell r="G1692">
            <v>2044</v>
          </cell>
          <cell r="H1692">
            <v>1</v>
          </cell>
          <cell r="I1692">
            <v>0.5</v>
          </cell>
          <cell r="J1692">
            <v>4.643505487680927</v>
          </cell>
          <cell r="K1692" t="str">
            <v>TONS</v>
          </cell>
        </row>
        <row r="1693">
          <cell r="A1693" t="str">
            <v>31075</v>
          </cell>
          <cell r="B1693" t="str">
            <v>31</v>
          </cell>
          <cell r="C1693" t="str">
            <v>075</v>
          </cell>
          <cell r="D1693" t="str">
            <v>Grant</v>
          </cell>
          <cell r="E1693" t="str">
            <v>County</v>
          </cell>
          <cell r="F1693" t="str">
            <v>NE</v>
          </cell>
          <cell r="G1693">
            <v>614</v>
          </cell>
          <cell r="H1693">
            <v>1</v>
          </cell>
          <cell r="I1693">
            <v>0.5</v>
          </cell>
          <cell r="J1693">
            <v>1.3948690652818441</v>
          </cell>
          <cell r="K1693" t="str">
            <v>TONS</v>
          </cell>
        </row>
        <row r="1694">
          <cell r="A1694" t="str">
            <v>31077</v>
          </cell>
          <cell r="B1694" t="str">
            <v>31</v>
          </cell>
          <cell r="C1694" t="str">
            <v>077</v>
          </cell>
          <cell r="D1694" t="str">
            <v>Greeley</v>
          </cell>
          <cell r="E1694" t="str">
            <v>County</v>
          </cell>
          <cell r="F1694" t="str">
            <v>NE</v>
          </cell>
          <cell r="G1694">
            <v>2538</v>
          </cell>
          <cell r="H1694">
            <v>1</v>
          </cell>
          <cell r="I1694">
            <v>0</v>
          </cell>
          <cell r="J1694">
            <v>0</v>
          </cell>
          <cell r="K1694" t="str">
            <v>TONS</v>
          </cell>
        </row>
        <row r="1695">
          <cell r="A1695" t="str">
            <v>31079</v>
          </cell>
          <cell r="B1695" t="str">
            <v>31</v>
          </cell>
          <cell r="C1695" t="str">
            <v>079</v>
          </cell>
          <cell r="D1695" t="str">
            <v>Hall</v>
          </cell>
          <cell r="E1695" t="str">
            <v>County</v>
          </cell>
          <cell r="F1695" t="str">
            <v>NE</v>
          </cell>
          <cell r="G1695">
            <v>58607</v>
          </cell>
          <cell r="H1695">
            <v>0.14624532905625609</v>
          </cell>
          <cell r="I1695">
            <v>0</v>
          </cell>
          <cell r="J1695">
            <v>0</v>
          </cell>
          <cell r="K1695" t="str">
            <v>TONS</v>
          </cell>
        </row>
        <row r="1696">
          <cell r="A1696" t="str">
            <v>31081</v>
          </cell>
          <cell r="B1696" t="str">
            <v>31</v>
          </cell>
          <cell r="C1696" t="str">
            <v>081</v>
          </cell>
          <cell r="D1696" t="str">
            <v>Hamilton</v>
          </cell>
          <cell r="E1696" t="str">
            <v>County</v>
          </cell>
          <cell r="F1696" t="str">
            <v>NE</v>
          </cell>
          <cell r="G1696">
            <v>9124</v>
          </cell>
          <cell r="H1696">
            <v>0.51052170100832972</v>
          </cell>
          <cell r="I1696">
            <v>1</v>
          </cell>
          <cell r="J1696">
            <v>21.163843993755147</v>
          </cell>
          <cell r="K1696" t="str">
            <v>TONS</v>
          </cell>
        </row>
        <row r="1697">
          <cell r="A1697" t="str">
            <v>31083</v>
          </cell>
          <cell r="B1697" t="str">
            <v>31</v>
          </cell>
          <cell r="C1697" t="str">
            <v>083</v>
          </cell>
          <cell r="D1697" t="str">
            <v>Harlan</v>
          </cell>
          <cell r="E1697" t="str">
            <v>County</v>
          </cell>
          <cell r="F1697" t="str">
            <v>NE</v>
          </cell>
          <cell r="G1697">
            <v>3423</v>
          </cell>
          <cell r="H1697">
            <v>1</v>
          </cell>
          <cell r="I1697">
            <v>0.5</v>
          </cell>
          <cell r="J1697">
            <v>7.776281450260182</v>
          </cell>
          <cell r="K1697" t="str">
            <v>TONS</v>
          </cell>
        </row>
        <row r="1698">
          <cell r="A1698" t="str">
            <v>31085</v>
          </cell>
          <cell r="B1698" t="str">
            <v>31</v>
          </cell>
          <cell r="C1698" t="str">
            <v>085</v>
          </cell>
          <cell r="D1698" t="str">
            <v>Hayes</v>
          </cell>
          <cell r="E1698" t="str">
            <v>County</v>
          </cell>
          <cell r="F1698" t="str">
            <v>NE</v>
          </cell>
          <cell r="G1698">
            <v>967</v>
          </cell>
          <cell r="H1698">
            <v>1</v>
          </cell>
          <cell r="I1698">
            <v>0</v>
          </cell>
          <cell r="J1698">
            <v>0</v>
          </cell>
          <cell r="K1698" t="str">
            <v>TONS</v>
          </cell>
        </row>
        <row r="1699">
          <cell r="A1699" t="str">
            <v>31087</v>
          </cell>
          <cell r="B1699" t="str">
            <v>31</v>
          </cell>
          <cell r="C1699" t="str">
            <v>087</v>
          </cell>
          <cell r="D1699" t="str">
            <v>Hitchcock</v>
          </cell>
          <cell r="E1699" t="str">
            <v>County</v>
          </cell>
          <cell r="F1699" t="str">
            <v>NE</v>
          </cell>
          <cell r="G1699">
            <v>2908</v>
          </cell>
          <cell r="H1699">
            <v>1</v>
          </cell>
          <cell r="I1699">
            <v>0</v>
          </cell>
          <cell r="J1699">
            <v>0</v>
          </cell>
          <cell r="K1699" t="str">
            <v>TONS</v>
          </cell>
        </row>
        <row r="1700">
          <cell r="A1700" t="str">
            <v>31089</v>
          </cell>
          <cell r="B1700" t="str">
            <v>31</v>
          </cell>
          <cell r="C1700" t="str">
            <v>089</v>
          </cell>
          <cell r="D1700" t="str">
            <v>Holt</v>
          </cell>
          <cell r="E1700" t="str">
            <v>County</v>
          </cell>
          <cell r="F1700" t="str">
            <v>NE</v>
          </cell>
          <cell r="G1700">
            <v>10435</v>
          </cell>
          <cell r="H1700">
            <v>0.64714901772879729</v>
          </cell>
          <cell r="I1700">
            <v>0</v>
          </cell>
          <cell r="J1700">
            <v>0</v>
          </cell>
          <cell r="K1700" t="str">
            <v>TONS</v>
          </cell>
        </row>
        <row r="1701">
          <cell r="A1701" t="str">
            <v>31091</v>
          </cell>
          <cell r="B1701" t="str">
            <v>31</v>
          </cell>
          <cell r="C1701" t="str">
            <v>091</v>
          </cell>
          <cell r="D1701" t="str">
            <v>Hooker</v>
          </cell>
          <cell r="E1701" t="str">
            <v>County</v>
          </cell>
          <cell r="F1701" t="str">
            <v>NE</v>
          </cell>
          <cell r="G1701">
            <v>736</v>
          </cell>
          <cell r="H1701">
            <v>1</v>
          </cell>
          <cell r="I1701">
            <v>0</v>
          </cell>
          <cell r="J1701">
            <v>0</v>
          </cell>
          <cell r="K1701" t="str">
            <v>TONS</v>
          </cell>
        </row>
        <row r="1702">
          <cell r="A1702" t="str">
            <v>31093</v>
          </cell>
          <cell r="B1702" t="str">
            <v>31</v>
          </cell>
          <cell r="C1702" t="str">
            <v>093</v>
          </cell>
          <cell r="D1702" t="str">
            <v>Howard</v>
          </cell>
          <cell r="E1702" t="str">
            <v>County</v>
          </cell>
          <cell r="F1702" t="str">
            <v>NE</v>
          </cell>
          <cell r="G1702">
            <v>6274</v>
          </cell>
          <cell r="H1702">
            <v>1</v>
          </cell>
          <cell r="I1702">
            <v>0</v>
          </cell>
          <cell r="J1702">
            <v>0</v>
          </cell>
          <cell r="K1702" t="str">
            <v>TONS</v>
          </cell>
        </row>
        <row r="1703">
          <cell r="A1703" t="str">
            <v>31095</v>
          </cell>
          <cell r="B1703" t="str">
            <v>31</v>
          </cell>
          <cell r="C1703" t="str">
            <v>095</v>
          </cell>
          <cell r="D1703" t="str">
            <v>Jefferson</v>
          </cell>
          <cell r="E1703" t="str">
            <v>County</v>
          </cell>
          <cell r="F1703" t="str">
            <v>NE</v>
          </cell>
          <cell r="G1703">
            <v>7547</v>
          </cell>
          <cell r="H1703">
            <v>0.48164833708758448</v>
          </cell>
          <cell r="I1703">
            <v>0</v>
          </cell>
          <cell r="J1703">
            <v>0</v>
          </cell>
          <cell r="K1703" t="str">
            <v>TONS</v>
          </cell>
        </row>
        <row r="1704">
          <cell r="A1704" t="str">
            <v>31097</v>
          </cell>
          <cell r="B1704" t="str">
            <v>31</v>
          </cell>
          <cell r="C1704" t="str">
            <v>097</v>
          </cell>
          <cell r="D1704" t="str">
            <v>Johnson</v>
          </cell>
          <cell r="E1704" t="str">
            <v>County</v>
          </cell>
          <cell r="F1704" t="str">
            <v>NE</v>
          </cell>
          <cell r="G1704">
            <v>5217</v>
          </cell>
          <cell r="H1704">
            <v>1</v>
          </cell>
          <cell r="I1704">
            <v>0</v>
          </cell>
          <cell r="J1704">
            <v>0</v>
          </cell>
          <cell r="K1704" t="str">
            <v>TONS</v>
          </cell>
        </row>
        <row r="1705">
          <cell r="A1705" t="str">
            <v>31099</v>
          </cell>
          <cell r="B1705" t="str">
            <v>31</v>
          </cell>
          <cell r="C1705" t="str">
            <v>099</v>
          </cell>
          <cell r="D1705" t="str">
            <v>Kearney</v>
          </cell>
          <cell r="E1705" t="str">
            <v>County</v>
          </cell>
          <cell r="F1705" t="str">
            <v>NE</v>
          </cell>
          <cell r="G1705">
            <v>6489</v>
          </cell>
          <cell r="H1705">
            <v>0.54553860379103103</v>
          </cell>
          <cell r="I1705">
            <v>1</v>
          </cell>
          <cell r="J1705">
            <v>16.084157951458401</v>
          </cell>
          <cell r="K1705" t="str">
            <v>TONS</v>
          </cell>
        </row>
        <row r="1706">
          <cell r="A1706" t="str">
            <v>31101</v>
          </cell>
          <cell r="B1706" t="str">
            <v>31</v>
          </cell>
          <cell r="C1706" t="str">
            <v>101</v>
          </cell>
          <cell r="D1706" t="str">
            <v>Keith</v>
          </cell>
          <cell r="E1706" t="str">
            <v>County</v>
          </cell>
          <cell r="F1706" t="str">
            <v>NE</v>
          </cell>
          <cell r="G1706">
            <v>8368</v>
          </cell>
          <cell r="H1706">
            <v>0.4713193116634799</v>
          </cell>
          <cell r="I1706">
            <v>0</v>
          </cell>
          <cell r="J1706">
            <v>0</v>
          </cell>
          <cell r="K1706" t="str">
            <v>TONS</v>
          </cell>
        </row>
        <row r="1707">
          <cell r="A1707" t="str">
            <v>31103</v>
          </cell>
          <cell r="B1707" t="str">
            <v>31</v>
          </cell>
          <cell r="C1707" t="str">
            <v>103</v>
          </cell>
          <cell r="D1707" t="str">
            <v>Keya Paha</v>
          </cell>
          <cell r="E1707" t="str">
            <v>County</v>
          </cell>
          <cell r="F1707" t="str">
            <v>NE</v>
          </cell>
          <cell r="G1707">
            <v>824</v>
          </cell>
          <cell r="H1707">
            <v>1</v>
          </cell>
          <cell r="I1707">
            <v>0</v>
          </cell>
          <cell r="J1707">
            <v>0</v>
          </cell>
          <cell r="K1707" t="str">
            <v>TONS</v>
          </cell>
        </row>
        <row r="1708">
          <cell r="A1708" t="str">
            <v>31105</v>
          </cell>
          <cell r="B1708" t="str">
            <v>31</v>
          </cell>
          <cell r="C1708" t="str">
            <v>105</v>
          </cell>
          <cell r="D1708" t="str">
            <v>Kimball</v>
          </cell>
          <cell r="E1708" t="str">
            <v>County</v>
          </cell>
          <cell r="F1708" t="str">
            <v>NE</v>
          </cell>
          <cell r="G1708">
            <v>3821</v>
          </cell>
          <cell r="H1708">
            <v>1</v>
          </cell>
          <cell r="I1708">
            <v>0</v>
          </cell>
          <cell r="J1708">
            <v>0</v>
          </cell>
          <cell r="K1708" t="str">
            <v>TONS</v>
          </cell>
        </row>
        <row r="1709">
          <cell r="A1709" t="str">
            <v>31107</v>
          </cell>
          <cell r="B1709" t="str">
            <v>31</v>
          </cell>
          <cell r="C1709" t="str">
            <v>107</v>
          </cell>
          <cell r="D1709" t="str">
            <v>Knox</v>
          </cell>
          <cell r="E1709" t="str">
            <v>County</v>
          </cell>
          <cell r="F1709" t="str">
            <v>NE</v>
          </cell>
          <cell r="G1709">
            <v>8701</v>
          </cell>
          <cell r="H1709">
            <v>1</v>
          </cell>
          <cell r="I1709">
            <v>0</v>
          </cell>
          <cell r="J1709">
            <v>0</v>
          </cell>
          <cell r="K1709" t="str">
            <v>TONS</v>
          </cell>
        </row>
        <row r="1710">
          <cell r="A1710" t="str">
            <v>31109</v>
          </cell>
          <cell r="B1710" t="str">
            <v>31</v>
          </cell>
          <cell r="C1710" t="str">
            <v>109</v>
          </cell>
          <cell r="D1710" t="str">
            <v>Lancaster</v>
          </cell>
          <cell r="E1710" t="str">
            <v>County</v>
          </cell>
          <cell r="F1710" t="str">
            <v>NE</v>
          </cell>
          <cell r="G1710">
            <v>285407</v>
          </cell>
          <cell r="H1710">
            <v>8.2531262372681824E-2</v>
          </cell>
          <cell r="I1710">
            <v>0</v>
          </cell>
          <cell r="J1710">
            <v>0</v>
          </cell>
          <cell r="K1710" t="str">
            <v>TONS</v>
          </cell>
        </row>
        <row r="1711">
          <cell r="A1711" t="str">
            <v>31111</v>
          </cell>
          <cell r="B1711" t="str">
            <v>31</v>
          </cell>
          <cell r="C1711" t="str">
            <v>111</v>
          </cell>
          <cell r="D1711" t="str">
            <v>Lincoln</v>
          </cell>
          <cell r="E1711" t="str">
            <v>County</v>
          </cell>
          <cell r="F1711" t="str">
            <v>NE</v>
          </cell>
          <cell r="G1711">
            <v>36288</v>
          </cell>
          <cell r="H1711">
            <v>0.30519731040564374</v>
          </cell>
          <cell r="I1711">
            <v>0</v>
          </cell>
          <cell r="J1711">
            <v>0</v>
          </cell>
          <cell r="K1711" t="str">
            <v>TONS</v>
          </cell>
        </row>
        <row r="1712">
          <cell r="A1712" t="str">
            <v>31113</v>
          </cell>
          <cell r="B1712" t="str">
            <v>31</v>
          </cell>
          <cell r="C1712" t="str">
            <v>113</v>
          </cell>
          <cell r="D1712" t="str">
            <v>Logan</v>
          </cell>
          <cell r="E1712" t="str">
            <v>County</v>
          </cell>
          <cell r="F1712" t="str">
            <v>NE</v>
          </cell>
          <cell r="G1712">
            <v>763</v>
          </cell>
          <cell r="H1712">
            <v>1</v>
          </cell>
          <cell r="I1712">
            <v>0</v>
          </cell>
          <cell r="J1712">
            <v>0</v>
          </cell>
          <cell r="K1712" t="str">
            <v>TONS</v>
          </cell>
        </row>
        <row r="1713">
          <cell r="A1713" t="str">
            <v>31115</v>
          </cell>
          <cell r="B1713" t="str">
            <v>31</v>
          </cell>
          <cell r="C1713" t="str">
            <v>115</v>
          </cell>
          <cell r="D1713" t="str">
            <v>Loup</v>
          </cell>
          <cell r="E1713" t="str">
            <v>County</v>
          </cell>
          <cell r="F1713" t="str">
            <v>NE</v>
          </cell>
          <cell r="G1713">
            <v>632</v>
          </cell>
          <cell r="H1713">
            <v>1</v>
          </cell>
          <cell r="I1713">
            <v>0</v>
          </cell>
          <cell r="J1713">
            <v>0</v>
          </cell>
          <cell r="K1713" t="str">
            <v>TONS</v>
          </cell>
        </row>
        <row r="1714">
          <cell r="A1714" t="str">
            <v>31117</v>
          </cell>
          <cell r="B1714" t="str">
            <v>31</v>
          </cell>
          <cell r="C1714" t="str">
            <v>117</v>
          </cell>
          <cell r="D1714" t="str">
            <v>McPherson</v>
          </cell>
          <cell r="E1714" t="str">
            <v>County</v>
          </cell>
          <cell r="F1714" t="str">
            <v>NE</v>
          </cell>
          <cell r="G1714">
            <v>539</v>
          </cell>
          <cell r="H1714">
            <v>1</v>
          </cell>
          <cell r="I1714">
            <v>0</v>
          </cell>
          <cell r="J1714">
            <v>0</v>
          </cell>
          <cell r="K1714" t="str">
            <v>TONS</v>
          </cell>
        </row>
        <row r="1715">
          <cell r="A1715" t="str">
            <v>31119</v>
          </cell>
          <cell r="B1715" t="str">
            <v>31</v>
          </cell>
          <cell r="C1715" t="str">
            <v>119</v>
          </cell>
          <cell r="D1715" t="str">
            <v>Madison</v>
          </cell>
          <cell r="E1715" t="str">
            <v>County</v>
          </cell>
          <cell r="F1715" t="str">
            <v>NE</v>
          </cell>
          <cell r="G1715">
            <v>34876</v>
          </cell>
          <cell r="H1715">
            <v>0.27904576212868448</v>
          </cell>
          <cell r="I1715">
            <v>1</v>
          </cell>
          <cell r="J1715">
            <v>44.217803724178843</v>
          </cell>
          <cell r="K1715" t="str">
            <v>TONS</v>
          </cell>
        </row>
        <row r="1716">
          <cell r="A1716" t="str">
            <v>31121</v>
          </cell>
          <cell r="B1716" t="str">
            <v>31</v>
          </cell>
          <cell r="C1716" t="str">
            <v>121</v>
          </cell>
          <cell r="D1716" t="str">
            <v>Merrick</v>
          </cell>
          <cell r="E1716" t="str">
            <v>County</v>
          </cell>
          <cell r="F1716" t="str">
            <v>NE</v>
          </cell>
          <cell r="G1716">
            <v>7845</v>
          </cell>
          <cell r="H1716">
            <v>0.58891013384321222</v>
          </cell>
          <cell r="I1716">
            <v>0</v>
          </cell>
          <cell r="J1716">
            <v>0</v>
          </cell>
          <cell r="K1716" t="str">
            <v>TONS</v>
          </cell>
        </row>
        <row r="1717">
          <cell r="A1717" t="str">
            <v>31123</v>
          </cell>
          <cell r="B1717" t="str">
            <v>31</v>
          </cell>
          <cell r="C1717" t="str">
            <v>123</v>
          </cell>
          <cell r="D1717" t="str">
            <v>Morrill</v>
          </cell>
          <cell r="E1717" t="str">
            <v>County</v>
          </cell>
          <cell r="F1717" t="str">
            <v>NE</v>
          </cell>
          <cell r="G1717">
            <v>5042</v>
          </cell>
          <cell r="H1717">
            <v>1</v>
          </cell>
          <cell r="I1717">
            <v>0</v>
          </cell>
          <cell r="J1717">
            <v>0</v>
          </cell>
          <cell r="K1717" t="str">
            <v>TONS</v>
          </cell>
        </row>
        <row r="1718">
          <cell r="A1718" t="str">
            <v>31125</v>
          </cell>
          <cell r="B1718" t="str">
            <v>31</v>
          </cell>
          <cell r="C1718" t="str">
            <v>125</v>
          </cell>
          <cell r="D1718" t="str">
            <v>Nance</v>
          </cell>
          <cell r="E1718" t="str">
            <v>County</v>
          </cell>
          <cell r="F1718" t="str">
            <v>NE</v>
          </cell>
          <cell r="G1718">
            <v>3735</v>
          </cell>
          <cell r="H1718">
            <v>1</v>
          </cell>
          <cell r="I1718">
            <v>0</v>
          </cell>
          <cell r="J1718">
            <v>0</v>
          </cell>
          <cell r="K1718" t="str">
            <v>TONS</v>
          </cell>
        </row>
        <row r="1719">
          <cell r="A1719" t="str">
            <v>31127</v>
          </cell>
          <cell r="B1719" t="str">
            <v>31</v>
          </cell>
          <cell r="C1719" t="str">
            <v>127</v>
          </cell>
          <cell r="D1719" t="str">
            <v>Nemaha</v>
          </cell>
          <cell r="E1719" t="str">
            <v>County</v>
          </cell>
          <cell r="F1719" t="str">
            <v>NE</v>
          </cell>
          <cell r="G1719">
            <v>7248</v>
          </cell>
          <cell r="H1719">
            <v>0.52069536423841056</v>
          </cell>
          <cell r="I1719">
            <v>0</v>
          </cell>
          <cell r="J1719">
            <v>0</v>
          </cell>
          <cell r="K1719" t="str">
            <v>TONS</v>
          </cell>
        </row>
        <row r="1720">
          <cell r="A1720" t="str">
            <v>31129</v>
          </cell>
          <cell r="B1720" t="str">
            <v>31</v>
          </cell>
          <cell r="C1720" t="str">
            <v>129</v>
          </cell>
          <cell r="D1720" t="str">
            <v>Nuckolls</v>
          </cell>
          <cell r="E1720" t="str">
            <v>County</v>
          </cell>
          <cell r="F1720" t="str">
            <v>NE</v>
          </cell>
          <cell r="G1720">
            <v>4500</v>
          </cell>
          <cell r="H1720">
            <v>1</v>
          </cell>
          <cell r="I1720">
            <v>0</v>
          </cell>
          <cell r="J1720">
            <v>0</v>
          </cell>
          <cell r="K1720" t="str">
            <v>TONS</v>
          </cell>
        </row>
        <row r="1721">
          <cell r="A1721" t="str">
            <v>31131</v>
          </cell>
          <cell r="B1721" t="str">
            <v>31</v>
          </cell>
          <cell r="C1721" t="str">
            <v>131</v>
          </cell>
          <cell r="D1721" t="str">
            <v>Otoe</v>
          </cell>
          <cell r="E1721" t="str">
            <v>County</v>
          </cell>
          <cell r="F1721" t="str">
            <v>NE</v>
          </cell>
          <cell r="G1721">
            <v>15740</v>
          </cell>
          <cell r="H1721">
            <v>0.55108005082592126</v>
          </cell>
          <cell r="I1721">
            <v>0</v>
          </cell>
          <cell r="J1721">
            <v>0</v>
          </cell>
          <cell r="K1721" t="str">
            <v>TONS</v>
          </cell>
        </row>
        <row r="1722">
          <cell r="A1722" t="str">
            <v>31133</v>
          </cell>
          <cell r="B1722" t="str">
            <v>31</v>
          </cell>
          <cell r="C1722" t="str">
            <v>133</v>
          </cell>
          <cell r="D1722" t="str">
            <v>Pawnee</v>
          </cell>
          <cell r="E1722" t="str">
            <v>County</v>
          </cell>
          <cell r="F1722" t="str">
            <v>NE</v>
          </cell>
          <cell r="G1722">
            <v>2773</v>
          </cell>
          <cell r="H1722">
            <v>1</v>
          </cell>
          <cell r="I1722">
            <v>0</v>
          </cell>
          <cell r="J1722">
            <v>0</v>
          </cell>
          <cell r="K1722" t="str">
            <v>TONS</v>
          </cell>
        </row>
        <row r="1723">
          <cell r="A1723" t="str">
            <v>31135</v>
          </cell>
          <cell r="B1723" t="str">
            <v>31</v>
          </cell>
          <cell r="C1723" t="str">
            <v>135</v>
          </cell>
          <cell r="D1723" t="str">
            <v>Perkins</v>
          </cell>
          <cell r="E1723" t="str">
            <v>County</v>
          </cell>
          <cell r="F1723" t="str">
            <v>NE</v>
          </cell>
          <cell r="G1723">
            <v>2970</v>
          </cell>
          <cell r="H1723">
            <v>1</v>
          </cell>
          <cell r="I1723">
            <v>0.5</v>
          </cell>
          <cell r="J1723">
            <v>6.747167954213479</v>
          </cell>
          <cell r="K1723" t="str">
            <v>TONS</v>
          </cell>
        </row>
        <row r="1724">
          <cell r="A1724" t="str">
            <v>31137</v>
          </cell>
          <cell r="B1724" t="str">
            <v>31</v>
          </cell>
          <cell r="C1724" t="str">
            <v>137</v>
          </cell>
          <cell r="D1724" t="str">
            <v>Phelps</v>
          </cell>
          <cell r="E1724" t="str">
            <v>County</v>
          </cell>
          <cell r="F1724" t="str">
            <v>NE</v>
          </cell>
          <cell r="G1724">
            <v>9188</v>
          </cell>
          <cell r="H1724">
            <v>0.41880713974749673</v>
          </cell>
          <cell r="I1724">
            <v>1</v>
          </cell>
          <cell r="J1724">
            <v>17.483570564184156</v>
          </cell>
          <cell r="K1724" t="str">
            <v>TONS</v>
          </cell>
        </row>
        <row r="1725">
          <cell r="A1725" t="str">
            <v>31139</v>
          </cell>
          <cell r="B1725" t="str">
            <v>31</v>
          </cell>
          <cell r="C1725" t="str">
            <v>139</v>
          </cell>
          <cell r="D1725" t="str">
            <v>Pierce</v>
          </cell>
          <cell r="E1725" t="str">
            <v>County</v>
          </cell>
          <cell r="F1725" t="str">
            <v>NE</v>
          </cell>
          <cell r="G1725">
            <v>7266</v>
          </cell>
          <cell r="H1725">
            <v>1</v>
          </cell>
          <cell r="I1725">
            <v>1</v>
          </cell>
          <cell r="J1725">
            <v>33.013415727484947</v>
          </cell>
          <cell r="K1725" t="str">
            <v>TONS</v>
          </cell>
        </row>
        <row r="1726">
          <cell r="A1726" t="str">
            <v>31141</v>
          </cell>
          <cell r="B1726" t="str">
            <v>31</v>
          </cell>
          <cell r="C1726" t="str">
            <v>141</v>
          </cell>
          <cell r="D1726" t="str">
            <v>Platte</v>
          </cell>
          <cell r="E1726" t="str">
            <v>County</v>
          </cell>
          <cell r="F1726" t="str">
            <v>NE</v>
          </cell>
          <cell r="G1726">
            <v>32237</v>
          </cell>
          <cell r="H1726">
            <v>0.31426621583894282</v>
          </cell>
          <cell r="I1726">
            <v>1</v>
          </cell>
          <cell r="J1726">
            <v>46.030679154300849</v>
          </cell>
          <cell r="K1726" t="str">
            <v>TONS</v>
          </cell>
        </row>
        <row r="1727">
          <cell r="A1727" t="str">
            <v>31143</v>
          </cell>
          <cell r="B1727" t="str">
            <v>31</v>
          </cell>
          <cell r="C1727" t="str">
            <v>143</v>
          </cell>
          <cell r="D1727" t="str">
            <v>Polk</v>
          </cell>
          <cell r="E1727" t="str">
            <v>County</v>
          </cell>
          <cell r="F1727" t="str">
            <v>NE</v>
          </cell>
          <cell r="G1727">
            <v>5406</v>
          </cell>
          <cell r="H1727">
            <v>1</v>
          </cell>
          <cell r="I1727">
            <v>0</v>
          </cell>
          <cell r="J1727">
            <v>0</v>
          </cell>
          <cell r="K1727" t="str">
            <v>TONS</v>
          </cell>
        </row>
        <row r="1728">
          <cell r="A1728" t="str">
            <v>31145</v>
          </cell>
          <cell r="B1728" t="str">
            <v>31</v>
          </cell>
          <cell r="C1728" t="str">
            <v>145</v>
          </cell>
          <cell r="D1728" t="str">
            <v>Red Willow</v>
          </cell>
          <cell r="E1728" t="str">
            <v>County</v>
          </cell>
          <cell r="F1728" t="str">
            <v>NE</v>
          </cell>
          <cell r="G1728">
            <v>11055</v>
          </cell>
          <cell r="H1728">
            <v>0.31587516960651291</v>
          </cell>
          <cell r="I1728">
            <v>0</v>
          </cell>
          <cell r="J1728">
            <v>0</v>
          </cell>
          <cell r="K1728" t="str">
            <v>TONS</v>
          </cell>
        </row>
        <row r="1729">
          <cell r="A1729" t="str">
            <v>31147</v>
          </cell>
          <cell r="B1729" t="str">
            <v>31</v>
          </cell>
          <cell r="C1729" t="str">
            <v>147</v>
          </cell>
          <cell r="D1729" t="str">
            <v>Richardson</v>
          </cell>
          <cell r="E1729" t="str">
            <v>County</v>
          </cell>
          <cell r="F1729" t="str">
            <v>NE</v>
          </cell>
          <cell r="G1729">
            <v>8363</v>
          </cell>
          <cell r="H1729">
            <v>0.5057993542986966</v>
          </cell>
          <cell r="I1729">
            <v>0</v>
          </cell>
          <cell r="J1729">
            <v>0</v>
          </cell>
          <cell r="K1729" t="str">
            <v>TONS</v>
          </cell>
        </row>
        <row r="1730">
          <cell r="A1730" t="str">
            <v>31149</v>
          </cell>
          <cell r="B1730" t="str">
            <v>31</v>
          </cell>
          <cell r="C1730" t="str">
            <v>149</v>
          </cell>
          <cell r="D1730" t="str">
            <v>Rock</v>
          </cell>
          <cell r="E1730" t="str">
            <v>County</v>
          </cell>
          <cell r="F1730" t="str">
            <v>NE</v>
          </cell>
          <cell r="G1730">
            <v>1526</v>
          </cell>
          <cell r="H1730">
            <v>1</v>
          </cell>
          <cell r="I1730">
            <v>0</v>
          </cell>
          <cell r="J1730">
            <v>0</v>
          </cell>
          <cell r="K1730" t="str">
            <v>TONS</v>
          </cell>
        </row>
        <row r="1731">
          <cell r="A1731" t="str">
            <v>31151</v>
          </cell>
          <cell r="B1731" t="str">
            <v>31</v>
          </cell>
          <cell r="C1731" t="str">
            <v>151</v>
          </cell>
          <cell r="D1731" t="str">
            <v>Saline</v>
          </cell>
          <cell r="E1731" t="str">
            <v>County</v>
          </cell>
          <cell r="F1731" t="str">
            <v>NE</v>
          </cell>
          <cell r="G1731">
            <v>14200</v>
          </cell>
          <cell r="H1731">
            <v>0.51070422535211268</v>
          </cell>
          <cell r="I1731">
            <v>0</v>
          </cell>
          <cell r="J1731">
            <v>0</v>
          </cell>
          <cell r="K1731" t="str">
            <v>TONS</v>
          </cell>
        </row>
        <row r="1732">
          <cell r="A1732" t="str">
            <v>31153</v>
          </cell>
          <cell r="B1732" t="str">
            <v>31</v>
          </cell>
          <cell r="C1732" t="str">
            <v>153</v>
          </cell>
          <cell r="D1732" t="str">
            <v>Sarpy</v>
          </cell>
          <cell r="E1732" t="str">
            <v>County</v>
          </cell>
          <cell r="F1732" t="str">
            <v>NE</v>
          </cell>
          <cell r="G1732">
            <v>158840</v>
          </cell>
          <cell r="H1732">
            <v>5.2738604885419288E-2</v>
          </cell>
          <cell r="I1732">
            <v>0</v>
          </cell>
          <cell r="J1732">
            <v>0</v>
          </cell>
          <cell r="K1732" t="str">
            <v>TONS</v>
          </cell>
        </row>
        <row r="1733">
          <cell r="A1733" t="str">
            <v>31155</v>
          </cell>
          <cell r="B1733" t="str">
            <v>31</v>
          </cell>
          <cell r="C1733" t="str">
            <v>155</v>
          </cell>
          <cell r="D1733" t="str">
            <v>Saunders</v>
          </cell>
          <cell r="E1733" t="str">
            <v>County</v>
          </cell>
          <cell r="F1733" t="str">
            <v>NE</v>
          </cell>
          <cell r="G1733">
            <v>20780</v>
          </cell>
          <cell r="H1733">
            <v>0.66487006737247356</v>
          </cell>
          <cell r="I1733">
            <v>0</v>
          </cell>
          <cell r="J1733">
            <v>0</v>
          </cell>
          <cell r="K1733" t="str">
            <v>TONS</v>
          </cell>
        </row>
        <row r="1734">
          <cell r="A1734" t="str">
            <v>31157</v>
          </cell>
          <cell r="B1734" t="str">
            <v>31</v>
          </cell>
          <cell r="C1734" t="str">
            <v>157</v>
          </cell>
          <cell r="D1734" t="str">
            <v>Scotts Bluff</v>
          </cell>
          <cell r="E1734" t="str">
            <v>County</v>
          </cell>
          <cell r="F1734" t="str">
            <v>NE</v>
          </cell>
          <cell r="G1734">
            <v>36970</v>
          </cell>
          <cell r="H1734">
            <v>0.29818771977278874</v>
          </cell>
          <cell r="I1734">
            <v>0.5</v>
          </cell>
          <cell r="J1734">
            <v>25.044033510858387</v>
          </cell>
          <cell r="K1734" t="str">
            <v>TONS</v>
          </cell>
        </row>
        <row r="1735">
          <cell r="A1735" t="str">
            <v>31159</v>
          </cell>
          <cell r="B1735" t="str">
            <v>31</v>
          </cell>
          <cell r="C1735" t="str">
            <v>159</v>
          </cell>
          <cell r="D1735" t="str">
            <v>Seward</v>
          </cell>
          <cell r="E1735" t="str">
            <v>County</v>
          </cell>
          <cell r="F1735" t="str">
            <v>NE</v>
          </cell>
          <cell r="G1735">
            <v>16750</v>
          </cell>
          <cell r="H1735">
            <v>0.60382089552238805</v>
          </cell>
          <cell r="I1735">
            <v>1</v>
          </cell>
          <cell r="J1735">
            <v>45.953438847754299</v>
          </cell>
          <cell r="K1735" t="str">
            <v>TONS</v>
          </cell>
        </row>
        <row r="1736">
          <cell r="A1736" t="str">
            <v>31161</v>
          </cell>
          <cell r="B1736" t="str">
            <v>31</v>
          </cell>
          <cell r="C1736" t="str">
            <v>161</v>
          </cell>
          <cell r="D1736" t="str">
            <v>Sheridan</v>
          </cell>
          <cell r="E1736" t="str">
            <v>County</v>
          </cell>
          <cell r="F1736" t="str">
            <v>NE</v>
          </cell>
          <cell r="G1736">
            <v>5469</v>
          </cell>
          <cell r="H1736">
            <v>1</v>
          </cell>
          <cell r="I1736">
            <v>0</v>
          </cell>
          <cell r="J1736">
            <v>0</v>
          </cell>
          <cell r="K1736" t="str">
            <v>TONS</v>
          </cell>
        </row>
        <row r="1737">
          <cell r="A1737" t="str">
            <v>31163</v>
          </cell>
          <cell r="B1737" t="str">
            <v>31</v>
          </cell>
          <cell r="C1737" t="str">
            <v>163</v>
          </cell>
          <cell r="D1737" t="str">
            <v>Sherman</v>
          </cell>
          <cell r="E1737" t="str">
            <v>County</v>
          </cell>
          <cell r="F1737" t="str">
            <v>NE</v>
          </cell>
          <cell r="G1737">
            <v>3152</v>
          </cell>
          <cell r="H1737">
            <v>1</v>
          </cell>
          <cell r="I1737">
            <v>0</v>
          </cell>
          <cell r="J1737">
            <v>0</v>
          </cell>
          <cell r="K1737" t="str">
            <v>TONS</v>
          </cell>
        </row>
        <row r="1738">
          <cell r="A1738" t="str">
            <v>31165</v>
          </cell>
          <cell r="B1738" t="str">
            <v>31</v>
          </cell>
          <cell r="C1738" t="str">
            <v>165</v>
          </cell>
          <cell r="D1738" t="str">
            <v>Sioux</v>
          </cell>
          <cell r="E1738" t="str">
            <v>County</v>
          </cell>
          <cell r="F1738" t="str">
            <v>NE</v>
          </cell>
          <cell r="G1738">
            <v>1311</v>
          </cell>
          <cell r="H1738">
            <v>1</v>
          </cell>
          <cell r="I1738">
            <v>0</v>
          </cell>
          <cell r="J1738">
            <v>0</v>
          </cell>
          <cell r="K1738" t="str">
            <v>TONS</v>
          </cell>
        </row>
        <row r="1739">
          <cell r="A1739" t="str">
            <v>31167</v>
          </cell>
          <cell r="B1739" t="str">
            <v>31</v>
          </cell>
          <cell r="C1739" t="str">
            <v>167</v>
          </cell>
          <cell r="D1739" t="str">
            <v>Stanton</v>
          </cell>
          <cell r="E1739" t="str">
            <v>County</v>
          </cell>
          <cell r="F1739" t="str">
            <v>NE</v>
          </cell>
          <cell r="G1739">
            <v>6129</v>
          </cell>
          <cell r="H1739">
            <v>0.73486702561592432</v>
          </cell>
          <cell r="I1739">
            <v>1</v>
          </cell>
          <cell r="J1739">
            <v>20.464137687392263</v>
          </cell>
          <cell r="K1739" t="str">
            <v>TONS</v>
          </cell>
        </row>
        <row r="1740">
          <cell r="A1740" t="str">
            <v>31169</v>
          </cell>
          <cell r="B1740" t="str">
            <v>31</v>
          </cell>
          <cell r="C1740" t="str">
            <v>169</v>
          </cell>
          <cell r="D1740" t="str">
            <v>Thayer</v>
          </cell>
          <cell r="E1740" t="str">
            <v>County</v>
          </cell>
          <cell r="F1740" t="str">
            <v>NE</v>
          </cell>
          <cell r="G1740">
            <v>5228</v>
          </cell>
          <cell r="H1740">
            <v>1</v>
          </cell>
          <cell r="I1740">
            <v>0</v>
          </cell>
          <cell r="J1740">
            <v>0</v>
          </cell>
          <cell r="K1740" t="str">
            <v>TONS</v>
          </cell>
        </row>
        <row r="1741">
          <cell r="A1741" t="str">
            <v>31171</v>
          </cell>
          <cell r="B1741" t="str">
            <v>31</v>
          </cell>
          <cell r="C1741" t="str">
            <v>171</v>
          </cell>
          <cell r="D1741" t="str">
            <v>Thomas</v>
          </cell>
          <cell r="E1741" t="str">
            <v>County</v>
          </cell>
          <cell r="F1741" t="str">
            <v>NE</v>
          </cell>
          <cell r="G1741">
            <v>647</v>
          </cell>
          <cell r="H1741">
            <v>1</v>
          </cell>
          <cell r="I1741">
            <v>0</v>
          </cell>
          <cell r="J1741">
            <v>0</v>
          </cell>
          <cell r="K1741" t="str">
            <v>TONS</v>
          </cell>
        </row>
        <row r="1742">
          <cell r="A1742" t="str">
            <v>31173</v>
          </cell>
          <cell r="B1742" t="str">
            <v>31</v>
          </cell>
          <cell r="C1742" t="str">
            <v>173</v>
          </cell>
          <cell r="D1742" t="str">
            <v>Thurston</v>
          </cell>
          <cell r="E1742" t="str">
            <v>County</v>
          </cell>
          <cell r="F1742" t="str">
            <v>NE</v>
          </cell>
          <cell r="G1742">
            <v>6940</v>
          </cell>
          <cell r="H1742">
            <v>1</v>
          </cell>
          <cell r="I1742">
            <v>0</v>
          </cell>
          <cell r="J1742">
            <v>0</v>
          </cell>
          <cell r="K1742" t="str">
            <v>TONS</v>
          </cell>
        </row>
        <row r="1743">
          <cell r="A1743" t="str">
            <v>31175</v>
          </cell>
          <cell r="B1743" t="str">
            <v>31</v>
          </cell>
          <cell r="C1743" t="str">
            <v>175</v>
          </cell>
          <cell r="D1743" t="str">
            <v>Valley</v>
          </cell>
          <cell r="E1743" t="str">
            <v>County</v>
          </cell>
          <cell r="F1743" t="str">
            <v>NE</v>
          </cell>
          <cell r="G1743">
            <v>4260</v>
          </cell>
          <cell r="H1743">
            <v>1</v>
          </cell>
          <cell r="I1743">
            <v>0</v>
          </cell>
          <cell r="J1743">
            <v>0</v>
          </cell>
          <cell r="K1743" t="str">
            <v>TONS</v>
          </cell>
        </row>
        <row r="1744">
          <cell r="A1744" t="str">
            <v>31177</v>
          </cell>
          <cell r="B1744" t="str">
            <v>31</v>
          </cell>
          <cell r="C1744" t="str">
            <v>177</v>
          </cell>
          <cell r="D1744" t="str">
            <v>Washington</v>
          </cell>
          <cell r="E1744" t="str">
            <v>County</v>
          </cell>
          <cell r="F1744" t="str">
            <v>NE</v>
          </cell>
          <cell r="G1744">
            <v>20234</v>
          </cell>
          <cell r="H1744">
            <v>0.61233567263022637</v>
          </cell>
          <cell r="I1744">
            <v>0</v>
          </cell>
          <cell r="J1744">
            <v>0</v>
          </cell>
          <cell r="K1744" t="str">
            <v>TONS</v>
          </cell>
        </row>
        <row r="1745">
          <cell r="A1745" t="str">
            <v>31179</v>
          </cell>
          <cell r="B1745" t="str">
            <v>31</v>
          </cell>
          <cell r="C1745" t="str">
            <v>179</v>
          </cell>
          <cell r="D1745" t="str">
            <v>Wayne</v>
          </cell>
          <cell r="E1745" t="str">
            <v>County</v>
          </cell>
          <cell r="F1745" t="str">
            <v>NE</v>
          </cell>
          <cell r="G1745">
            <v>9595</v>
          </cell>
          <cell r="H1745">
            <v>0.42084418968212611</v>
          </cell>
          <cell r="I1745">
            <v>1</v>
          </cell>
          <cell r="J1745">
            <v>18.346844578527971</v>
          </cell>
          <cell r="K1745" t="str">
            <v>TONS</v>
          </cell>
        </row>
        <row r="1746">
          <cell r="A1746" t="str">
            <v>31181</v>
          </cell>
          <cell r="B1746" t="str">
            <v>31</v>
          </cell>
          <cell r="C1746" t="str">
            <v>181</v>
          </cell>
          <cell r="D1746" t="str">
            <v>Webster</v>
          </cell>
          <cell r="E1746" t="str">
            <v>County</v>
          </cell>
          <cell r="F1746" t="str">
            <v>NE</v>
          </cell>
          <cell r="G1746">
            <v>3812</v>
          </cell>
          <cell r="H1746">
            <v>1</v>
          </cell>
          <cell r="I1746">
            <v>0</v>
          </cell>
          <cell r="J1746">
            <v>0</v>
          </cell>
          <cell r="K1746" t="str">
            <v>TONS</v>
          </cell>
        </row>
        <row r="1747">
          <cell r="A1747" t="str">
            <v>31183</v>
          </cell>
          <cell r="B1747" t="str">
            <v>31</v>
          </cell>
          <cell r="C1747" t="str">
            <v>183</v>
          </cell>
          <cell r="D1747" t="str">
            <v>Wheeler</v>
          </cell>
          <cell r="E1747" t="str">
            <v>County</v>
          </cell>
          <cell r="F1747" t="str">
            <v>NE</v>
          </cell>
          <cell r="G1747">
            <v>818</v>
          </cell>
          <cell r="H1747">
            <v>1</v>
          </cell>
          <cell r="I1747">
            <v>0.5</v>
          </cell>
          <cell r="J1747">
            <v>1.8583109045611539</v>
          </cell>
          <cell r="K1747" t="str">
            <v>TONS</v>
          </cell>
        </row>
        <row r="1748">
          <cell r="A1748" t="str">
            <v>31185</v>
          </cell>
          <cell r="B1748" t="str">
            <v>31</v>
          </cell>
          <cell r="C1748" t="str">
            <v>185</v>
          </cell>
          <cell r="D1748" t="str">
            <v>York</v>
          </cell>
          <cell r="E1748" t="str">
            <v>County</v>
          </cell>
          <cell r="F1748" t="str">
            <v>NE</v>
          </cell>
          <cell r="G1748">
            <v>13665</v>
          </cell>
          <cell r="H1748">
            <v>0.44141968532747894</v>
          </cell>
          <cell r="I1748">
            <v>1</v>
          </cell>
          <cell r="J1748">
            <v>27.406678181694083</v>
          </cell>
          <cell r="K1748" t="str">
            <v>TONS</v>
          </cell>
        </row>
        <row r="1749">
          <cell r="A1749" t="str">
            <v>32001</v>
          </cell>
          <cell r="B1749" t="str">
            <v>32</v>
          </cell>
          <cell r="C1749" t="str">
            <v>001</v>
          </cell>
          <cell r="D1749" t="str">
            <v>Churchill</v>
          </cell>
          <cell r="E1749" t="str">
            <v>County</v>
          </cell>
          <cell r="F1749" t="str">
            <v>NV</v>
          </cell>
          <cell r="G1749">
            <v>24877</v>
          </cell>
          <cell r="H1749">
            <v>0.34714796800257264</v>
          </cell>
          <cell r="I1749">
            <v>0</v>
          </cell>
          <cell r="J1749">
            <v>0</v>
          </cell>
          <cell r="K1749" t="str">
            <v>TONS</v>
          </cell>
        </row>
        <row r="1750">
          <cell r="A1750" t="str">
            <v>32003</v>
          </cell>
          <cell r="B1750" t="str">
            <v>32</v>
          </cell>
          <cell r="C1750" t="str">
            <v>003</v>
          </cell>
          <cell r="D1750" t="str">
            <v>Clark</v>
          </cell>
          <cell r="E1750" t="str">
            <v>County</v>
          </cell>
          <cell r="F1750" t="str">
            <v>NV</v>
          </cell>
          <cell r="G1750">
            <v>1951269</v>
          </cell>
          <cell r="H1750">
            <v>1.3060731247203743E-2</v>
          </cell>
          <cell r="I1750">
            <v>0</v>
          </cell>
          <cell r="J1750">
            <v>0</v>
          </cell>
          <cell r="K1750" t="str">
            <v>TONS</v>
          </cell>
        </row>
        <row r="1751">
          <cell r="A1751" t="str">
            <v>32005</v>
          </cell>
          <cell r="B1751" t="str">
            <v>32</v>
          </cell>
          <cell r="C1751" t="str">
            <v>005</v>
          </cell>
          <cell r="D1751" t="str">
            <v>Douglas</v>
          </cell>
          <cell r="E1751" t="str">
            <v>County</v>
          </cell>
          <cell r="F1751" t="str">
            <v>NV</v>
          </cell>
          <cell r="G1751">
            <v>46997</v>
          </cell>
          <cell r="H1751">
            <v>0.31553077856033362</v>
          </cell>
          <cell r="I1751">
            <v>0.5</v>
          </cell>
          <cell r="J1751">
            <v>33.688132522906301</v>
          </cell>
          <cell r="K1751" t="str">
            <v>TONS</v>
          </cell>
        </row>
        <row r="1752">
          <cell r="A1752" t="str">
            <v>32007</v>
          </cell>
          <cell r="B1752" t="str">
            <v>32</v>
          </cell>
          <cell r="C1752" t="str">
            <v>007</v>
          </cell>
          <cell r="D1752" t="str">
            <v>Elko</v>
          </cell>
          <cell r="E1752" t="str">
            <v>County</v>
          </cell>
          <cell r="F1752" t="str">
            <v>NV</v>
          </cell>
          <cell r="G1752">
            <v>48818</v>
          </cell>
          <cell r="H1752">
            <v>0.37850792740382644</v>
          </cell>
          <cell r="I1752">
            <v>0</v>
          </cell>
          <cell r="J1752">
            <v>0</v>
          </cell>
          <cell r="K1752" t="str">
            <v>TONS</v>
          </cell>
        </row>
        <row r="1753">
          <cell r="A1753" t="str">
            <v>32009</v>
          </cell>
          <cell r="B1753" t="str">
            <v>32</v>
          </cell>
          <cell r="C1753" t="str">
            <v>009</v>
          </cell>
          <cell r="D1753" t="str">
            <v>Esmeralda</v>
          </cell>
          <cell r="E1753" t="str">
            <v>County</v>
          </cell>
          <cell r="F1753" t="str">
            <v>NV</v>
          </cell>
          <cell r="G1753">
            <v>783</v>
          </cell>
          <cell r="H1753">
            <v>1</v>
          </cell>
          <cell r="I1753">
            <v>0</v>
          </cell>
          <cell r="J1753">
            <v>0</v>
          </cell>
          <cell r="K1753" t="str">
            <v>TONS</v>
          </cell>
        </row>
        <row r="1754">
          <cell r="A1754" t="str">
            <v>32011</v>
          </cell>
          <cell r="B1754" t="str">
            <v>32</v>
          </cell>
          <cell r="C1754" t="str">
            <v>011</v>
          </cell>
          <cell r="D1754" t="str">
            <v>Eureka</v>
          </cell>
          <cell r="E1754" t="str">
            <v>County</v>
          </cell>
          <cell r="F1754" t="str">
            <v>NV</v>
          </cell>
          <cell r="G1754">
            <v>1987</v>
          </cell>
          <cell r="H1754">
            <v>1</v>
          </cell>
          <cell r="I1754">
            <v>0</v>
          </cell>
          <cell r="J1754">
            <v>0</v>
          </cell>
          <cell r="K1754" t="str">
            <v>TONS</v>
          </cell>
        </row>
        <row r="1755">
          <cell r="A1755" t="str">
            <v>32013</v>
          </cell>
          <cell r="B1755" t="str">
            <v>32</v>
          </cell>
          <cell r="C1755" t="str">
            <v>013</v>
          </cell>
          <cell r="D1755" t="str">
            <v>Humboldt</v>
          </cell>
          <cell r="E1755" t="str">
            <v>County</v>
          </cell>
          <cell r="F1755" t="str">
            <v>NV</v>
          </cell>
          <cell r="G1755">
            <v>16528</v>
          </cell>
          <cell r="H1755">
            <v>0.3787512100677638</v>
          </cell>
          <cell r="I1755">
            <v>0</v>
          </cell>
          <cell r="J1755">
            <v>0</v>
          </cell>
          <cell r="K1755" t="str">
            <v>TONS</v>
          </cell>
        </row>
        <row r="1756">
          <cell r="A1756" t="str">
            <v>32015</v>
          </cell>
          <cell r="B1756" t="str">
            <v>32</v>
          </cell>
          <cell r="C1756" t="str">
            <v>015</v>
          </cell>
          <cell r="D1756" t="str">
            <v>Lander</v>
          </cell>
          <cell r="E1756" t="str">
            <v>County</v>
          </cell>
          <cell r="F1756" t="str">
            <v>NV</v>
          </cell>
          <cell r="G1756">
            <v>5775</v>
          </cell>
          <cell r="H1756">
            <v>0.39047619047619048</v>
          </cell>
          <cell r="I1756">
            <v>0</v>
          </cell>
          <cell r="J1756">
            <v>0</v>
          </cell>
          <cell r="K1756" t="str">
            <v>TONS</v>
          </cell>
        </row>
        <row r="1757">
          <cell r="A1757" t="str">
            <v>32017</v>
          </cell>
          <cell r="B1757" t="str">
            <v>32</v>
          </cell>
          <cell r="C1757" t="str">
            <v>017</v>
          </cell>
          <cell r="D1757" t="str">
            <v>Lincoln</v>
          </cell>
          <cell r="E1757" t="str">
            <v>County</v>
          </cell>
          <cell r="F1757" t="str">
            <v>NV</v>
          </cell>
          <cell r="G1757">
            <v>5345</v>
          </cell>
          <cell r="H1757">
            <v>1</v>
          </cell>
          <cell r="I1757">
            <v>0</v>
          </cell>
          <cell r="J1757">
            <v>0</v>
          </cell>
          <cell r="K1757" t="str">
            <v>TONS</v>
          </cell>
        </row>
        <row r="1758">
          <cell r="A1758" t="str">
            <v>32019</v>
          </cell>
          <cell r="B1758" t="str">
            <v>32</v>
          </cell>
          <cell r="C1758" t="str">
            <v>019</v>
          </cell>
          <cell r="D1758" t="str">
            <v>Lyon</v>
          </cell>
          <cell r="E1758" t="str">
            <v>County</v>
          </cell>
          <cell r="F1758" t="str">
            <v>NV</v>
          </cell>
          <cell r="G1758">
            <v>51980</v>
          </cell>
          <cell r="H1758">
            <v>0.36937283570604079</v>
          </cell>
          <cell r="I1758">
            <v>0.5</v>
          </cell>
          <cell r="J1758">
            <v>43.618055461582095</v>
          </cell>
          <cell r="K1758" t="str">
            <v>TONS</v>
          </cell>
        </row>
        <row r="1759">
          <cell r="A1759" t="str">
            <v>32021</v>
          </cell>
          <cell r="B1759" t="str">
            <v>32</v>
          </cell>
          <cell r="C1759" t="str">
            <v>021</v>
          </cell>
          <cell r="D1759" t="str">
            <v>Mineral</v>
          </cell>
          <cell r="E1759" t="str">
            <v>County</v>
          </cell>
          <cell r="F1759" t="str">
            <v>NV</v>
          </cell>
          <cell r="G1759">
            <v>4772</v>
          </cell>
          <cell r="H1759">
            <v>0.31915339480301758</v>
          </cell>
          <cell r="I1759">
            <v>0</v>
          </cell>
          <cell r="J1759">
            <v>0</v>
          </cell>
          <cell r="K1759" t="str">
            <v>TONS</v>
          </cell>
        </row>
        <row r="1760">
          <cell r="A1760" t="str">
            <v>32023</v>
          </cell>
          <cell r="B1760" t="str">
            <v>32</v>
          </cell>
          <cell r="C1760" t="str">
            <v>023</v>
          </cell>
          <cell r="D1760" t="str">
            <v>Nye</v>
          </cell>
          <cell r="E1760" t="str">
            <v>County</v>
          </cell>
          <cell r="F1760" t="str">
            <v>NV</v>
          </cell>
          <cell r="G1760">
            <v>43946</v>
          </cell>
          <cell r="H1760">
            <v>0.35270559322805262</v>
          </cell>
          <cell r="I1760">
            <v>0</v>
          </cell>
          <cell r="J1760">
            <v>0</v>
          </cell>
          <cell r="K1760" t="str">
            <v>TONS</v>
          </cell>
        </row>
        <row r="1761">
          <cell r="A1761" t="str">
            <v>32027</v>
          </cell>
          <cell r="B1761" t="str">
            <v>32</v>
          </cell>
          <cell r="C1761" t="str">
            <v>027</v>
          </cell>
          <cell r="D1761" t="str">
            <v>Pershing</v>
          </cell>
          <cell r="E1761" t="str">
            <v>County</v>
          </cell>
          <cell r="F1761" t="str">
            <v>NV</v>
          </cell>
          <cell r="G1761">
            <v>6753</v>
          </cell>
          <cell r="H1761">
            <v>1</v>
          </cell>
          <cell r="I1761">
            <v>0</v>
          </cell>
          <cell r="J1761">
            <v>0</v>
          </cell>
          <cell r="K1761" t="str">
            <v>TONS</v>
          </cell>
        </row>
        <row r="1762">
          <cell r="A1762" t="str">
            <v>32029</v>
          </cell>
          <cell r="B1762" t="str">
            <v>32</v>
          </cell>
          <cell r="C1762" t="str">
            <v>029</v>
          </cell>
          <cell r="D1762" t="str">
            <v>Storey</v>
          </cell>
          <cell r="E1762" t="str">
            <v>County</v>
          </cell>
          <cell r="F1762" t="str">
            <v>NV</v>
          </cell>
          <cell r="G1762">
            <v>4010</v>
          </cell>
          <cell r="H1762">
            <v>0.92643391521197005</v>
          </cell>
          <cell r="I1762">
            <v>0</v>
          </cell>
          <cell r="J1762">
            <v>0</v>
          </cell>
          <cell r="K1762" t="str">
            <v>TONS</v>
          </cell>
        </row>
        <row r="1763">
          <cell r="A1763" t="str">
            <v>32031</v>
          </cell>
          <cell r="B1763" t="str">
            <v>32</v>
          </cell>
          <cell r="C1763" t="str">
            <v>031</v>
          </cell>
          <cell r="D1763" t="str">
            <v>Washoe</v>
          </cell>
          <cell r="E1763" t="str">
            <v>County</v>
          </cell>
          <cell r="F1763" t="str">
            <v>NV</v>
          </cell>
          <cell r="G1763">
            <v>421407</v>
          </cell>
          <cell r="H1763">
            <v>4.2668963733397881E-2</v>
          </cell>
          <cell r="I1763">
            <v>0</v>
          </cell>
          <cell r="J1763">
            <v>0</v>
          </cell>
          <cell r="K1763" t="str">
            <v>TONS</v>
          </cell>
        </row>
        <row r="1764">
          <cell r="A1764" t="str">
            <v>32033</v>
          </cell>
          <cell r="B1764" t="str">
            <v>32</v>
          </cell>
          <cell r="C1764" t="str">
            <v>033</v>
          </cell>
          <cell r="D1764" t="str">
            <v>White Pine</v>
          </cell>
          <cell r="E1764" t="str">
            <v>County</v>
          </cell>
          <cell r="F1764" t="str">
            <v>NV</v>
          </cell>
          <cell r="G1764">
            <v>10030</v>
          </cell>
          <cell r="H1764">
            <v>0.53330009970089731</v>
          </cell>
          <cell r="I1764">
            <v>0</v>
          </cell>
          <cell r="J1764">
            <v>0</v>
          </cell>
          <cell r="K1764" t="str">
            <v>TONS</v>
          </cell>
        </row>
        <row r="1765">
          <cell r="A1765" t="str">
            <v>32510</v>
          </cell>
          <cell r="B1765" t="str">
            <v>32</v>
          </cell>
          <cell r="C1765" t="str">
            <v>510</v>
          </cell>
          <cell r="D1765" t="str">
            <v>Carson City</v>
          </cell>
          <cell r="E1765" t="str">
            <v>City</v>
          </cell>
          <cell r="F1765" t="str">
            <v>NV</v>
          </cell>
          <cell r="G1765">
            <v>55274</v>
          </cell>
          <cell r="H1765">
            <v>4.8395267214241776E-2</v>
          </cell>
          <cell r="I1765">
            <v>0.5</v>
          </cell>
          <cell r="J1765">
            <v>0</v>
          </cell>
          <cell r="K1765" t="str">
            <v>TONS</v>
          </cell>
        </row>
        <row r="1766">
          <cell r="A1766" t="str">
            <v>33001</v>
          </cell>
          <cell r="B1766" t="str">
            <v>33</v>
          </cell>
          <cell r="C1766" t="str">
            <v>001</v>
          </cell>
          <cell r="D1766" t="str">
            <v>Belknap</v>
          </cell>
          <cell r="E1766" t="str">
            <v>County</v>
          </cell>
          <cell r="F1766" t="str">
            <v>NH</v>
          </cell>
          <cell r="G1766">
            <v>60088</v>
          </cell>
          <cell r="H1766">
            <v>0.66279456796698177</v>
          </cell>
          <cell r="I1766">
            <v>1</v>
          </cell>
          <cell r="J1766">
            <v>180.95132050135089</v>
          </cell>
          <cell r="K1766" t="str">
            <v>TONS</v>
          </cell>
        </row>
        <row r="1767">
          <cell r="A1767" t="str">
            <v>33003</v>
          </cell>
          <cell r="B1767" t="str">
            <v>33</v>
          </cell>
          <cell r="C1767" t="str">
            <v>003</v>
          </cell>
          <cell r="D1767" t="str">
            <v>Carroll</v>
          </cell>
          <cell r="E1767" t="str">
            <v>County</v>
          </cell>
          <cell r="F1767" t="str">
            <v>NH</v>
          </cell>
          <cell r="G1767">
            <v>47818</v>
          </cell>
          <cell r="H1767">
            <v>0.90202434229787942</v>
          </cell>
          <cell r="I1767">
            <v>1</v>
          </cell>
          <cell r="J1767">
            <v>195.97683189837716</v>
          </cell>
          <cell r="K1767" t="str">
            <v>TONS</v>
          </cell>
        </row>
        <row r="1768">
          <cell r="A1768" t="str">
            <v>33005</v>
          </cell>
          <cell r="B1768" t="str">
            <v>33</v>
          </cell>
          <cell r="C1768" t="str">
            <v>005</v>
          </cell>
          <cell r="D1768" t="str">
            <v>Cheshire</v>
          </cell>
          <cell r="E1768" t="str">
            <v>County</v>
          </cell>
          <cell r="F1768" t="str">
            <v>NH</v>
          </cell>
          <cell r="G1768">
            <v>77117</v>
          </cell>
          <cell r="H1768">
            <v>0.65015495934748502</v>
          </cell>
          <cell r="I1768">
            <v>1</v>
          </cell>
          <cell r="J1768">
            <v>227.80438174300033</v>
          </cell>
          <cell r="K1768" t="str">
            <v>TONS</v>
          </cell>
        </row>
        <row r="1769">
          <cell r="A1769" t="str">
            <v>33007</v>
          </cell>
          <cell r="B1769" t="str">
            <v>33</v>
          </cell>
          <cell r="C1769" t="str">
            <v>007</v>
          </cell>
          <cell r="D1769" t="str">
            <v>Coos</v>
          </cell>
          <cell r="E1769" t="str">
            <v>County</v>
          </cell>
          <cell r="F1769" t="str">
            <v>NH</v>
          </cell>
          <cell r="G1769">
            <v>33055</v>
          </cell>
          <cell r="H1769">
            <v>0.66241113296021781</v>
          </cell>
          <cell r="I1769">
            <v>1</v>
          </cell>
          <cell r="J1769">
            <v>99.485514831958497</v>
          </cell>
          <cell r="K1769" t="str">
            <v>TONS</v>
          </cell>
        </row>
        <row r="1770">
          <cell r="A1770" t="str">
            <v>33009</v>
          </cell>
          <cell r="B1770" t="str">
            <v>33</v>
          </cell>
          <cell r="C1770" t="str">
            <v>009</v>
          </cell>
          <cell r="D1770" t="str">
            <v>Grafton</v>
          </cell>
          <cell r="E1770" t="str">
            <v>County</v>
          </cell>
          <cell r="F1770" t="str">
            <v>NH</v>
          </cell>
          <cell r="G1770">
            <v>89118</v>
          </cell>
          <cell r="H1770">
            <v>0.68715635449628587</v>
          </cell>
          <cell r="I1770">
            <v>1</v>
          </cell>
          <cell r="J1770">
            <v>278.23775837045463</v>
          </cell>
          <cell r="K1770" t="str">
            <v>TONS</v>
          </cell>
        </row>
        <row r="1771">
          <cell r="A1771" t="str">
            <v>33011</v>
          </cell>
          <cell r="B1771" t="str">
            <v>33</v>
          </cell>
          <cell r="C1771" t="str">
            <v>011</v>
          </cell>
          <cell r="D1771" t="str">
            <v>Hillsborough</v>
          </cell>
          <cell r="E1771" t="str">
            <v>County</v>
          </cell>
          <cell r="F1771" t="str">
            <v>NH</v>
          </cell>
          <cell r="G1771">
            <v>400721</v>
          </cell>
          <cell r="H1771">
            <v>0.21191302676924842</v>
          </cell>
          <cell r="I1771">
            <v>1</v>
          </cell>
          <cell r="J1771">
            <v>385.82896184235705</v>
          </cell>
          <cell r="K1771" t="str">
            <v>TONS</v>
          </cell>
        </row>
        <row r="1772">
          <cell r="A1772" t="str">
            <v>33013</v>
          </cell>
          <cell r="B1772" t="str">
            <v>33</v>
          </cell>
          <cell r="C1772" t="str">
            <v>013</v>
          </cell>
          <cell r="D1772" t="str">
            <v>Merrimack</v>
          </cell>
          <cell r="E1772" t="str">
            <v>County</v>
          </cell>
          <cell r="F1772" t="str">
            <v>NH</v>
          </cell>
          <cell r="G1772">
            <v>146445</v>
          </cell>
          <cell r="H1772">
            <v>0.546129946396258</v>
          </cell>
          <cell r="I1772">
            <v>1</v>
          </cell>
          <cell r="J1772">
            <v>363.38383746941804</v>
          </cell>
          <cell r="K1772" t="str">
            <v>TONS</v>
          </cell>
        </row>
        <row r="1773">
          <cell r="A1773" t="str">
            <v>33015</v>
          </cell>
          <cell r="B1773" t="str">
            <v>33</v>
          </cell>
          <cell r="C1773" t="str">
            <v>015</v>
          </cell>
          <cell r="D1773" t="str">
            <v>Rockingham</v>
          </cell>
          <cell r="E1773" t="str">
            <v>County</v>
          </cell>
          <cell r="F1773" t="str">
            <v>NH</v>
          </cell>
          <cell r="G1773">
            <v>295223</v>
          </cell>
          <cell r="H1773">
            <v>0.24898127855891986</v>
          </cell>
          <cell r="I1773">
            <v>1</v>
          </cell>
          <cell r="J1773">
            <v>333.97345486495743</v>
          </cell>
          <cell r="K1773" t="str">
            <v>TONS</v>
          </cell>
        </row>
        <row r="1774">
          <cell r="A1774" t="str">
            <v>33017</v>
          </cell>
          <cell r="B1774" t="str">
            <v>33</v>
          </cell>
          <cell r="C1774" t="str">
            <v>017</v>
          </cell>
          <cell r="D1774" t="str">
            <v>Strafford</v>
          </cell>
          <cell r="E1774" t="str">
            <v>County</v>
          </cell>
          <cell r="F1774" t="str">
            <v>NH</v>
          </cell>
          <cell r="G1774">
            <v>123143</v>
          </cell>
          <cell r="H1774">
            <v>0.32401354522790576</v>
          </cell>
          <cell r="I1774">
            <v>1</v>
          </cell>
          <cell r="J1774">
            <v>181.28754301220059</v>
          </cell>
          <cell r="K1774" t="str">
            <v>TONS</v>
          </cell>
        </row>
        <row r="1775">
          <cell r="A1775" t="str">
            <v>33019</v>
          </cell>
          <cell r="B1775" t="str">
            <v>33</v>
          </cell>
          <cell r="C1775" t="str">
            <v>019</v>
          </cell>
          <cell r="D1775" t="str">
            <v>Sullivan</v>
          </cell>
          <cell r="E1775" t="str">
            <v>County</v>
          </cell>
          <cell r="F1775" t="str">
            <v>NH</v>
          </cell>
          <cell r="G1775">
            <v>43742</v>
          </cell>
          <cell r="H1775">
            <v>0.64162589730693609</v>
          </cell>
          <cell r="I1775">
            <v>1</v>
          </cell>
          <cell r="J1775">
            <v>127.51920256091282</v>
          </cell>
          <cell r="K1775" t="str">
            <v>TONS</v>
          </cell>
        </row>
        <row r="1776">
          <cell r="A1776" t="str">
            <v>34001</v>
          </cell>
          <cell r="B1776" t="str">
            <v>34</v>
          </cell>
          <cell r="C1776" t="str">
            <v>001</v>
          </cell>
          <cell r="D1776" t="str">
            <v>Atlantic</v>
          </cell>
          <cell r="E1776" t="str">
            <v>County</v>
          </cell>
          <cell r="F1776" t="str">
            <v>NJ</v>
          </cell>
          <cell r="G1776">
            <v>274549</v>
          </cell>
          <cell r="H1776">
            <v>0.12713577539892698</v>
          </cell>
          <cell r="I1776">
            <v>1</v>
          </cell>
          <cell r="J1776">
            <v>0</v>
          </cell>
          <cell r="K1776" t="str">
            <v>TONS</v>
          </cell>
        </row>
        <row r="1777">
          <cell r="A1777" t="str">
            <v>34003</v>
          </cell>
          <cell r="B1777" t="str">
            <v>34</v>
          </cell>
          <cell r="C1777" t="str">
            <v>003</v>
          </cell>
          <cell r="D1777" t="str">
            <v>Bergen</v>
          </cell>
          <cell r="E1777" t="str">
            <v>County</v>
          </cell>
          <cell r="F1777" t="str">
            <v>NJ</v>
          </cell>
          <cell r="G1777">
            <v>905116</v>
          </cell>
          <cell r="H1777">
            <v>1.0153394702999395E-3</v>
          </cell>
          <cell r="I1777">
            <v>0.5</v>
          </cell>
          <cell r="J1777">
            <v>0</v>
          </cell>
          <cell r="K1777" t="str">
            <v>TONS</v>
          </cell>
        </row>
        <row r="1778">
          <cell r="A1778" t="str">
            <v>34005</v>
          </cell>
          <cell r="B1778" t="str">
            <v>34</v>
          </cell>
          <cell r="C1778" t="str">
            <v>005</v>
          </cell>
          <cell r="D1778" t="str">
            <v>Burlington</v>
          </cell>
          <cell r="E1778" t="str">
            <v>County</v>
          </cell>
          <cell r="F1778" t="str">
            <v>NJ</v>
          </cell>
          <cell r="G1778">
            <v>448734</v>
          </cell>
          <cell r="H1778">
            <v>6.6631902195955731E-2</v>
          </cell>
          <cell r="I1778">
            <v>1</v>
          </cell>
          <cell r="J1778">
            <v>0</v>
          </cell>
          <cell r="K1778" t="str">
            <v>TONS</v>
          </cell>
        </row>
        <row r="1779">
          <cell r="A1779" t="str">
            <v>34007</v>
          </cell>
          <cell r="B1779" t="str">
            <v>34</v>
          </cell>
          <cell r="C1779" t="str">
            <v>007</v>
          </cell>
          <cell r="D1779" t="str">
            <v>Camden</v>
          </cell>
          <cell r="E1779" t="str">
            <v>County</v>
          </cell>
          <cell r="F1779" t="str">
            <v>NJ</v>
          </cell>
          <cell r="G1779">
            <v>513657</v>
          </cell>
          <cell r="H1779">
            <v>1.6174217425246808E-2</v>
          </cell>
          <cell r="I1779">
            <v>1</v>
          </cell>
          <cell r="J1779">
            <v>0</v>
          </cell>
          <cell r="K1779" t="str">
            <v>TONS</v>
          </cell>
        </row>
        <row r="1780">
          <cell r="A1780" t="str">
            <v>34009</v>
          </cell>
          <cell r="B1780" t="str">
            <v>34</v>
          </cell>
          <cell r="C1780" t="str">
            <v>009</v>
          </cell>
          <cell r="D1780" t="str">
            <v>Cape May</v>
          </cell>
          <cell r="E1780" t="str">
            <v>County</v>
          </cell>
          <cell r="F1780" t="str">
            <v>NJ</v>
          </cell>
          <cell r="G1780">
            <v>97265</v>
          </cell>
          <cell r="H1780">
            <v>0.17454377216881714</v>
          </cell>
          <cell r="I1780">
            <v>0.5</v>
          </cell>
          <cell r="J1780">
            <v>0</v>
          </cell>
          <cell r="K1780" t="str">
            <v>TONS</v>
          </cell>
        </row>
        <row r="1781">
          <cell r="A1781" t="str">
            <v>34011</v>
          </cell>
          <cell r="B1781" t="str">
            <v>34</v>
          </cell>
          <cell r="C1781" t="str">
            <v>011</v>
          </cell>
          <cell r="D1781" t="str">
            <v>Cumberland</v>
          </cell>
          <cell r="E1781" t="str">
            <v>County</v>
          </cell>
          <cell r="F1781" t="str">
            <v>NJ</v>
          </cell>
          <cell r="G1781">
            <v>156898</v>
          </cell>
          <cell r="H1781">
            <v>0.23027062167777793</v>
          </cell>
          <cell r="I1781">
            <v>0.5</v>
          </cell>
          <cell r="J1781">
            <v>82.076912800598919</v>
          </cell>
          <cell r="K1781" t="str">
            <v>TONS</v>
          </cell>
        </row>
        <row r="1782">
          <cell r="A1782" t="str">
            <v>34013</v>
          </cell>
          <cell r="B1782" t="str">
            <v>34</v>
          </cell>
          <cell r="C1782" t="str">
            <v>013</v>
          </cell>
          <cell r="D1782" t="str">
            <v>Essex</v>
          </cell>
          <cell r="E1782" t="str">
            <v>County</v>
          </cell>
          <cell r="F1782" t="str">
            <v>NJ</v>
          </cell>
          <cell r="G1782">
            <v>783969</v>
          </cell>
          <cell r="H1782">
            <v>1.4541391305013336E-4</v>
          </cell>
          <cell r="I1782">
            <v>0.5</v>
          </cell>
          <cell r="J1782">
            <v>0</v>
          </cell>
          <cell r="K1782" t="str">
            <v>TONS</v>
          </cell>
        </row>
        <row r="1783">
          <cell r="A1783" t="str">
            <v>34015</v>
          </cell>
          <cell r="B1783" t="str">
            <v>34</v>
          </cell>
          <cell r="C1783" t="str">
            <v>015</v>
          </cell>
          <cell r="D1783" t="str">
            <v>Gloucester</v>
          </cell>
          <cell r="E1783" t="str">
            <v>County</v>
          </cell>
          <cell r="F1783" t="str">
            <v>NJ</v>
          </cell>
          <cell r="G1783">
            <v>288288</v>
          </cell>
          <cell r="H1783">
            <v>8.3458208458208463E-2</v>
          </cell>
          <cell r="I1783">
            <v>0.5</v>
          </cell>
          <cell r="J1783">
            <v>0</v>
          </cell>
          <cell r="K1783" t="str">
            <v>TONS</v>
          </cell>
        </row>
        <row r="1784">
          <cell r="A1784" t="str">
            <v>34017</v>
          </cell>
          <cell r="B1784" t="str">
            <v>34</v>
          </cell>
          <cell r="C1784" t="str">
            <v>017</v>
          </cell>
          <cell r="D1784" t="str">
            <v>Hudson</v>
          </cell>
          <cell r="E1784" t="str">
            <v>County</v>
          </cell>
          <cell r="F1784" t="str">
            <v>NJ</v>
          </cell>
          <cell r="G1784">
            <v>634266</v>
          </cell>
          <cell r="H1784">
            <v>0</v>
          </cell>
          <cell r="I1784">
            <v>0.5</v>
          </cell>
          <cell r="J1784">
            <v>0</v>
          </cell>
          <cell r="K1784" t="str">
            <v>TONS</v>
          </cell>
        </row>
        <row r="1785">
          <cell r="A1785" t="str">
            <v>34019</v>
          </cell>
          <cell r="B1785" t="str">
            <v>34</v>
          </cell>
          <cell r="C1785" t="str">
            <v>019</v>
          </cell>
          <cell r="D1785" t="str">
            <v>Hunterdon</v>
          </cell>
          <cell r="E1785" t="str">
            <v>County</v>
          </cell>
          <cell r="F1785" t="str">
            <v>NJ</v>
          </cell>
          <cell r="G1785">
            <v>128349</v>
          </cell>
          <cell r="H1785">
            <v>0.49569533069988858</v>
          </cell>
          <cell r="I1785">
            <v>1</v>
          </cell>
          <cell r="J1785">
            <v>289.06957547674756</v>
          </cell>
          <cell r="K1785" t="str">
            <v>TONS</v>
          </cell>
        </row>
        <row r="1786">
          <cell r="A1786" t="str">
            <v>34021</v>
          </cell>
          <cell r="B1786" t="str">
            <v>34</v>
          </cell>
          <cell r="C1786" t="str">
            <v>021</v>
          </cell>
          <cell r="D1786" t="str">
            <v>Mercer</v>
          </cell>
          <cell r="E1786" t="str">
            <v>County</v>
          </cell>
          <cell r="F1786" t="str">
            <v>NJ</v>
          </cell>
          <cell r="G1786">
            <v>366513</v>
          </cell>
          <cell r="H1786">
            <v>3.482550414309997E-2</v>
          </cell>
          <cell r="I1786">
            <v>1</v>
          </cell>
          <cell r="J1786">
            <v>0</v>
          </cell>
          <cell r="K1786" t="str">
            <v>TONS</v>
          </cell>
        </row>
        <row r="1787">
          <cell r="A1787" t="str">
            <v>34023</v>
          </cell>
          <cell r="B1787" t="str">
            <v>34</v>
          </cell>
          <cell r="C1787" t="str">
            <v>023</v>
          </cell>
          <cell r="D1787" t="str">
            <v>Middlesex</v>
          </cell>
          <cell r="E1787" t="str">
            <v>County</v>
          </cell>
          <cell r="F1787" t="str">
            <v>NJ</v>
          </cell>
          <cell r="G1787">
            <v>809858</v>
          </cell>
          <cell r="H1787">
            <v>6.743157442415831E-3</v>
          </cell>
          <cell r="I1787">
            <v>0.5</v>
          </cell>
          <cell r="J1787">
            <v>0</v>
          </cell>
          <cell r="K1787" t="str">
            <v>TONS</v>
          </cell>
        </row>
        <row r="1788">
          <cell r="A1788" t="str">
            <v>34025</v>
          </cell>
          <cell r="B1788" t="str">
            <v>34</v>
          </cell>
          <cell r="C1788" t="str">
            <v>025</v>
          </cell>
          <cell r="D1788" t="str">
            <v>Monmouth</v>
          </cell>
          <cell r="E1788" t="str">
            <v>County</v>
          </cell>
          <cell r="F1788" t="str">
            <v>NJ</v>
          </cell>
          <cell r="G1788">
            <v>630380</v>
          </cell>
          <cell r="H1788">
            <v>3.7294964941781146E-2</v>
          </cell>
          <cell r="I1788">
            <v>0.5</v>
          </cell>
          <cell r="J1788">
            <v>0</v>
          </cell>
          <cell r="K1788" t="str">
            <v>TONS</v>
          </cell>
        </row>
        <row r="1789">
          <cell r="A1789" t="str">
            <v>34027</v>
          </cell>
          <cell r="B1789" t="str">
            <v>34</v>
          </cell>
          <cell r="C1789" t="str">
            <v>027</v>
          </cell>
          <cell r="D1789" t="str">
            <v>Morris</v>
          </cell>
          <cell r="E1789" t="str">
            <v>County</v>
          </cell>
          <cell r="F1789" t="str">
            <v>NJ</v>
          </cell>
          <cell r="G1789">
            <v>492276</v>
          </cell>
          <cell r="H1789">
            <v>6.7693732784047972E-2</v>
          </cell>
          <cell r="I1789">
            <v>1</v>
          </cell>
          <cell r="J1789">
            <v>0</v>
          </cell>
          <cell r="K1789" t="str">
            <v>TONS</v>
          </cell>
        </row>
        <row r="1790">
          <cell r="A1790" t="str">
            <v>34029</v>
          </cell>
          <cell r="B1790" t="str">
            <v>34</v>
          </cell>
          <cell r="C1790" t="str">
            <v>029</v>
          </cell>
          <cell r="D1790" t="str">
            <v>Ocean</v>
          </cell>
          <cell r="E1790" t="str">
            <v>County</v>
          </cell>
          <cell r="F1790" t="str">
            <v>NJ</v>
          </cell>
          <cell r="G1790">
            <v>576567</v>
          </cell>
          <cell r="H1790">
            <v>2.8983622024847069E-2</v>
          </cell>
          <cell r="I1790">
            <v>0.5</v>
          </cell>
          <cell r="J1790">
            <v>0</v>
          </cell>
          <cell r="K1790" t="str">
            <v>TONS</v>
          </cell>
        </row>
        <row r="1791">
          <cell r="A1791" t="str">
            <v>34031</v>
          </cell>
          <cell r="B1791" t="str">
            <v>34</v>
          </cell>
          <cell r="C1791" t="str">
            <v>031</v>
          </cell>
          <cell r="D1791" t="str">
            <v>Passaic</v>
          </cell>
          <cell r="E1791" t="str">
            <v>County</v>
          </cell>
          <cell r="F1791" t="str">
            <v>NJ</v>
          </cell>
          <cell r="G1791">
            <v>501226</v>
          </cell>
          <cell r="H1791">
            <v>2.4100904581965021E-2</v>
          </cell>
          <cell r="I1791">
            <v>1</v>
          </cell>
          <cell r="J1791">
            <v>0</v>
          </cell>
          <cell r="K1791" t="str">
            <v>TONS</v>
          </cell>
        </row>
        <row r="1792">
          <cell r="A1792" t="str">
            <v>34033</v>
          </cell>
          <cell r="B1792" t="str">
            <v>34</v>
          </cell>
          <cell r="C1792" t="str">
            <v>033</v>
          </cell>
          <cell r="D1792" t="str">
            <v>Salem</v>
          </cell>
          <cell r="E1792" t="str">
            <v>County</v>
          </cell>
          <cell r="F1792" t="str">
            <v>NJ</v>
          </cell>
          <cell r="G1792">
            <v>66083</v>
          </cell>
          <cell r="H1792">
            <v>0.45300606812644706</v>
          </cell>
          <cell r="I1792">
            <v>0.5</v>
          </cell>
          <cell r="J1792">
            <v>68.007818140516747</v>
          </cell>
          <cell r="K1792" t="str">
            <v>TONS</v>
          </cell>
        </row>
        <row r="1793">
          <cell r="A1793" t="str">
            <v>34035</v>
          </cell>
          <cell r="B1793" t="str">
            <v>34</v>
          </cell>
          <cell r="C1793" t="str">
            <v>035</v>
          </cell>
          <cell r="D1793" t="str">
            <v>Somerset</v>
          </cell>
          <cell r="E1793" t="str">
            <v>County</v>
          </cell>
          <cell r="F1793" t="str">
            <v>NJ</v>
          </cell>
          <cell r="G1793">
            <v>323444</v>
          </cell>
          <cell r="H1793">
            <v>5.7926565340522623E-2</v>
          </cell>
          <cell r="I1793">
            <v>1</v>
          </cell>
          <cell r="J1793">
            <v>0</v>
          </cell>
          <cell r="K1793" t="str">
            <v>TONS</v>
          </cell>
        </row>
        <row r="1794">
          <cell r="A1794" t="str">
            <v>34037</v>
          </cell>
          <cell r="B1794" t="str">
            <v>34</v>
          </cell>
          <cell r="C1794" t="str">
            <v>037</v>
          </cell>
          <cell r="D1794" t="str">
            <v>Sussex</v>
          </cell>
          <cell r="E1794" t="str">
            <v>County</v>
          </cell>
          <cell r="F1794" t="str">
            <v>NJ</v>
          </cell>
          <cell r="G1794">
            <v>149265</v>
          </cell>
          <cell r="H1794">
            <v>0.39849931330184574</v>
          </cell>
          <cell r="I1794">
            <v>1</v>
          </cell>
          <cell r="J1794">
            <v>270.25928905894028</v>
          </cell>
          <cell r="K1794" t="str">
            <v>TONS</v>
          </cell>
        </row>
        <row r="1795">
          <cell r="A1795" t="str">
            <v>34039</v>
          </cell>
          <cell r="B1795" t="str">
            <v>34</v>
          </cell>
          <cell r="C1795" t="str">
            <v>039</v>
          </cell>
          <cell r="D1795" t="str">
            <v>Union</v>
          </cell>
          <cell r="E1795" t="str">
            <v>County</v>
          </cell>
          <cell r="F1795" t="str">
            <v>NJ</v>
          </cell>
          <cell r="G1795">
            <v>536499</v>
          </cell>
          <cell r="H1795">
            <v>0</v>
          </cell>
          <cell r="I1795">
            <v>0.5</v>
          </cell>
          <cell r="J1795">
            <v>0</v>
          </cell>
          <cell r="K1795" t="str">
            <v>TONS</v>
          </cell>
        </row>
        <row r="1796">
          <cell r="A1796" t="str">
            <v>34041</v>
          </cell>
          <cell r="B1796" t="str">
            <v>34</v>
          </cell>
          <cell r="C1796" t="str">
            <v>041</v>
          </cell>
          <cell r="D1796" t="str">
            <v>Warren</v>
          </cell>
          <cell r="E1796" t="str">
            <v>County</v>
          </cell>
          <cell r="F1796" t="str">
            <v>NJ</v>
          </cell>
          <cell r="G1796">
            <v>108692</v>
          </cell>
          <cell r="H1796">
            <v>0.37564862179369229</v>
          </cell>
          <cell r="I1796">
            <v>1</v>
          </cell>
          <cell r="J1796">
            <v>185.51304213504136</v>
          </cell>
          <cell r="K1796" t="str">
            <v>TONS</v>
          </cell>
        </row>
        <row r="1797">
          <cell r="A1797" t="str">
            <v>35001</v>
          </cell>
          <cell r="B1797" t="str">
            <v>35</v>
          </cell>
          <cell r="C1797" t="str">
            <v>001</v>
          </cell>
          <cell r="D1797" t="str">
            <v>Bernalillo</v>
          </cell>
          <cell r="E1797" t="str">
            <v>County</v>
          </cell>
          <cell r="F1797" t="str">
            <v>NM</v>
          </cell>
          <cell r="G1797">
            <v>662564</v>
          </cell>
          <cell r="H1797">
            <v>4.1955192253125738E-2</v>
          </cell>
          <cell r="I1797">
            <v>0.5</v>
          </cell>
          <cell r="J1797">
            <v>0</v>
          </cell>
          <cell r="K1797" t="str">
            <v>TONS</v>
          </cell>
        </row>
        <row r="1798">
          <cell r="A1798" t="str">
            <v>35003</v>
          </cell>
          <cell r="B1798" t="str">
            <v>35</v>
          </cell>
          <cell r="C1798" t="str">
            <v>003</v>
          </cell>
          <cell r="D1798" t="str">
            <v>Catron</v>
          </cell>
          <cell r="E1798" t="str">
            <v>County</v>
          </cell>
          <cell r="F1798" t="str">
            <v>NM</v>
          </cell>
          <cell r="G1798">
            <v>3725</v>
          </cell>
          <cell r="H1798">
            <v>1</v>
          </cell>
          <cell r="I1798">
            <v>0.5</v>
          </cell>
          <cell r="J1798">
            <v>8.4623571142913168</v>
          </cell>
          <cell r="K1798" t="str">
            <v>TONS</v>
          </cell>
        </row>
        <row r="1799">
          <cell r="A1799" t="str">
            <v>35005</v>
          </cell>
          <cell r="B1799" t="str">
            <v>35</v>
          </cell>
          <cell r="C1799" t="str">
            <v>005</v>
          </cell>
          <cell r="D1799" t="str">
            <v>Chaves</v>
          </cell>
          <cell r="E1799" t="str">
            <v>County</v>
          </cell>
          <cell r="F1799" t="str">
            <v>NM</v>
          </cell>
          <cell r="G1799">
            <v>65645</v>
          </cell>
          <cell r="H1799">
            <v>0.24248609947444588</v>
          </cell>
          <cell r="I1799">
            <v>0</v>
          </cell>
          <cell r="J1799">
            <v>0</v>
          </cell>
          <cell r="K1799" t="str">
            <v>TONS</v>
          </cell>
        </row>
        <row r="1800">
          <cell r="A1800" t="str">
            <v>35006</v>
          </cell>
          <cell r="B1800" t="str">
            <v>35</v>
          </cell>
          <cell r="C1800" t="str">
            <v>006</v>
          </cell>
          <cell r="D1800" t="str">
            <v>Cibola</v>
          </cell>
          <cell r="E1800" t="str">
            <v>County</v>
          </cell>
          <cell r="F1800" t="str">
            <v>NM</v>
          </cell>
          <cell r="G1800">
            <v>27213</v>
          </cell>
          <cell r="H1800">
            <v>0.55344871936206963</v>
          </cell>
          <cell r="I1800">
            <v>0.5</v>
          </cell>
          <cell r="J1800">
            <v>34.215184026400415</v>
          </cell>
          <cell r="K1800" t="str">
            <v>TONS</v>
          </cell>
        </row>
        <row r="1801">
          <cell r="A1801" t="str">
            <v>35007</v>
          </cell>
          <cell r="B1801" t="str">
            <v>35</v>
          </cell>
          <cell r="C1801" t="str">
            <v>007</v>
          </cell>
          <cell r="D1801" t="str">
            <v>Colfax</v>
          </cell>
          <cell r="E1801" t="str">
            <v>County</v>
          </cell>
          <cell r="F1801" t="str">
            <v>NM</v>
          </cell>
          <cell r="G1801">
            <v>13750</v>
          </cell>
          <cell r="H1801">
            <v>0.52356363636363634</v>
          </cell>
          <cell r="I1801">
            <v>1</v>
          </cell>
          <cell r="J1801">
            <v>32.708998048742657</v>
          </cell>
          <cell r="K1801" t="str">
            <v>TONS</v>
          </cell>
        </row>
        <row r="1802">
          <cell r="A1802" t="str">
            <v>35009</v>
          </cell>
          <cell r="B1802" t="str">
            <v>35</v>
          </cell>
          <cell r="C1802" t="str">
            <v>009</v>
          </cell>
          <cell r="D1802" t="str">
            <v>Curry</v>
          </cell>
          <cell r="E1802" t="str">
            <v>County</v>
          </cell>
          <cell r="F1802" t="str">
            <v>NM</v>
          </cell>
          <cell r="G1802">
            <v>48376</v>
          </cell>
          <cell r="H1802">
            <v>0.1406895981478419</v>
          </cell>
          <cell r="I1802">
            <v>0</v>
          </cell>
          <cell r="J1802">
            <v>0</v>
          </cell>
          <cell r="K1802" t="str">
            <v>TONS</v>
          </cell>
        </row>
        <row r="1803">
          <cell r="A1803" t="str">
            <v>35011</v>
          </cell>
          <cell r="B1803" t="str">
            <v>35</v>
          </cell>
          <cell r="C1803" t="str">
            <v>011</v>
          </cell>
          <cell r="D1803" t="str">
            <v>De Baca</v>
          </cell>
          <cell r="E1803" t="str">
            <v>County</v>
          </cell>
          <cell r="F1803" t="str">
            <v>NM</v>
          </cell>
          <cell r="G1803">
            <v>2022</v>
          </cell>
          <cell r="H1803">
            <v>1</v>
          </cell>
          <cell r="I1803">
            <v>0</v>
          </cell>
          <cell r="J1803">
            <v>0</v>
          </cell>
          <cell r="K1803" t="str">
            <v>TONS</v>
          </cell>
        </row>
        <row r="1804">
          <cell r="A1804" t="str">
            <v>35013</v>
          </cell>
          <cell r="B1804" t="str">
            <v>35</v>
          </cell>
          <cell r="C1804" t="str">
            <v>013</v>
          </cell>
          <cell r="D1804" t="str">
            <v>Dona Ana</v>
          </cell>
          <cell r="E1804" t="str">
            <v>County</v>
          </cell>
          <cell r="F1804" t="str">
            <v>NM</v>
          </cell>
          <cell r="G1804">
            <v>209233</v>
          </cell>
          <cell r="H1804">
            <v>0.19290456094401934</v>
          </cell>
          <cell r="I1804">
            <v>0</v>
          </cell>
          <cell r="J1804">
            <v>0</v>
          </cell>
          <cell r="K1804" t="str">
            <v>TONS</v>
          </cell>
        </row>
        <row r="1805">
          <cell r="A1805" t="str">
            <v>35015</v>
          </cell>
          <cell r="B1805" t="str">
            <v>35</v>
          </cell>
          <cell r="C1805" t="str">
            <v>015</v>
          </cell>
          <cell r="D1805" t="str">
            <v>Eddy</v>
          </cell>
          <cell r="E1805" t="str">
            <v>County</v>
          </cell>
          <cell r="F1805" t="str">
            <v>NM</v>
          </cell>
          <cell r="G1805">
            <v>53829</v>
          </cell>
          <cell r="H1805">
            <v>0.20854929498968958</v>
          </cell>
          <cell r="I1805">
            <v>0</v>
          </cell>
          <cell r="J1805">
            <v>0</v>
          </cell>
          <cell r="K1805" t="str">
            <v>TONS</v>
          </cell>
        </row>
        <row r="1806">
          <cell r="A1806" t="str">
            <v>35017</v>
          </cell>
          <cell r="B1806" t="str">
            <v>35</v>
          </cell>
          <cell r="C1806" t="str">
            <v>017</v>
          </cell>
          <cell r="D1806" t="str">
            <v>Grant</v>
          </cell>
          <cell r="E1806" t="str">
            <v>County</v>
          </cell>
          <cell r="F1806" t="str">
            <v>NM</v>
          </cell>
          <cell r="G1806">
            <v>29514</v>
          </cell>
          <cell r="H1806">
            <v>0.4235278173070407</v>
          </cell>
          <cell r="I1806">
            <v>0.5</v>
          </cell>
          <cell r="J1806">
            <v>28.397171524467506</v>
          </cell>
          <cell r="K1806" t="str">
            <v>TONS</v>
          </cell>
        </row>
        <row r="1807">
          <cell r="A1807" t="str">
            <v>35019</v>
          </cell>
          <cell r="B1807" t="str">
            <v>35</v>
          </cell>
          <cell r="C1807" t="str">
            <v>019</v>
          </cell>
          <cell r="D1807" t="str">
            <v>Guadalupe</v>
          </cell>
          <cell r="E1807" t="str">
            <v>County</v>
          </cell>
          <cell r="F1807" t="str">
            <v>NM</v>
          </cell>
          <cell r="G1807">
            <v>4687</v>
          </cell>
          <cell r="H1807">
            <v>0.44079368465969704</v>
          </cell>
          <cell r="I1807">
            <v>0</v>
          </cell>
          <cell r="J1807">
            <v>0</v>
          </cell>
          <cell r="K1807" t="str">
            <v>TONS</v>
          </cell>
        </row>
        <row r="1808">
          <cell r="A1808" t="str">
            <v>35021</v>
          </cell>
          <cell r="B1808" t="str">
            <v>35</v>
          </cell>
          <cell r="C1808" t="str">
            <v>021</v>
          </cell>
          <cell r="D1808" t="str">
            <v>Harding</v>
          </cell>
          <cell r="E1808" t="str">
            <v>County</v>
          </cell>
          <cell r="F1808" t="str">
            <v>NM</v>
          </cell>
          <cell r="G1808">
            <v>695</v>
          </cell>
          <cell r="H1808">
            <v>1</v>
          </cell>
          <cell r="I1808">
            <v>0</v>
          </cell>
          <cell r="J1808">
            <v>0</v>
          </cell>
          <cell r="K1808" t="str">
            <v>TONS</v>
          </cell>
        </row>
        <row r="1809">
          <cell r="A1809" t="str">
            <v>35023</v>
          </cell>
          <cell r="B1809" t="str">
            <v>35</v>
          </cell>
          <cell r="C1809" t="str">
            <v>023</v>
          </cell>
          <cell r="D1809" t="str">
            <v>Hidalgo</v>
          </cell>
          <cell r="E1809" t="str">
            <v>County</v>
          </cell>
          <cell r="F1809" t="str">
            <v>NM</v>
          </cell>
          <cell r="G1809">
            <v>4894</v>
          </cell>
          <cell r="H1809">
            <v>1</v>
          </cell>
          <cell r="I1809">
            <v>0</v>
          </cell>
          <cell r="J1809">
            <v>0</v>
          </cell>
          <cell r="K1809" t="str">
            <v>TONS</v>
          </cell>
        </row>
        <row r="1810">
          <cell r="A1810" t="str">
            <v>35025</v>
          </cell>
          <cell r="B1810" t="str">
            <v>35</v>
          </cell>
          <cell r="C1810" t="str">
            <v>025</v>
          </cell>
          <cell r="D1810" t="str">
            <v>Lea</v>
          </cell>
          <cell r="E1810" t="str">
            <v>County</v>
          </cell>
          <cell r="F1810" t="str">
            <v>NM</v>
          </cell>
          <cell r="G1810">
            <v>64727</v>
          </cell>
          <cell r="H1810">
            <v>0.21031408840205787</v>
          </cell>
          <cell r="I1810">
            <v>0</v>
          </cell>
          <cell r="J1810">
            <v>0</v>
          </cell>
          <cell r="K1810" t="str">
            <v>TONS</v>
          </cell>
        </row>
        <row r="1811">
          <cell r="A1811" t="str">
            <v>35027</v>
          </cell>
          <cell r="B1811" t="str">
            <v>35</v>
          </cell>
          <cell r="C1811" t="str">
            <v>027</v>
          </cell>
          <cell r="D1811" t="str">
            <v>Lincoln</v>
          </cell>
          <cell r="E1811" t="str">
            <v>County</v>
          </cell>
          <cell r="F1811" t="str">
            <v>NM</v>
          </cell>
          <cell r="G1811">
            <v>20497</v>
          </cell>
          <cell r="H1811">
            <v>0.53183392691613407</v>
          </cell>
          <cell r="I1811">
            <v>0.5</v>
          </cell>
          <cell r="J1811">
            <v>24.764605343057625</v>
          </cell>
          <cell r="K1811" t="str">
            <v>TONS</v>
          </cell>
        </row>
        <row r="1812">
          <cell r="A1812" t="str">
            <v>35028</v>
          </cell>
          <cell r="B1812" t="str">
            <v>35</v>
          </cell>
          <cell r="C1812" t="str">
            <v>028</v>
          </cell>
          <cell r="D1812" t="str">
            <v>Los Alamos</v>
          </cell>
          <cell r="E1812" t="str">
            <v>County</v>
          </cell>
          <cell r="F1812" t="str">
            <v>NM</v>
          </cell>
          <cell r="G1812">
            <v>17950</v>
          </cell>
          <cell r="H1812">
            <v>0.1124233983286908</v>
          </cell>
          <cell r="I1812">
            <v>1</v>
          </cell>
          <cell r="J1812">
            <v>0</v>
          </cell>
          <cell r="K1812" t="str">
            <v>TONS</v>
          </cell>
        </row>
        <row r="1813">
          <cell r="A1813" t="str">
            <v>35029</v>
          </cell>
          <cell r="B1813" t="str">
            <v>35</v>
          </cell>
          <cell r="C1813" t="str">
            <v>029</v>
          </cell>
          <cell r="D1813" t="str">
            <v>Luna</v>
          </cell>
          <cell r="E1813" t="str">
            <v>County</v>
          </cell>
          <cell r="F1813" t="str">
            <v>NM</v>
          </cell>
          <cell r="G1813">
            <v>25095</v>
          </cell>
          <cell r="H1813">
            <v>0.40613668061366809</v>
          </cell>
          <cell r="I1813">
            <v>0</v>
          </cell>
          <cell r="J1813">
            <v>0</v>
          </cell>
          <cell r="K1813" t="str">
            <v>TONS</v>
          </cell>
        </row>
        <row r="1814">
          <cell r="A1814" t="str">
            <v>35031</v>
          </cell>
          <cell r="B1814" t="str">
            <v>35</v>
          </cell>
          <cell r="C1814" t="str">
            <v>031</v>
          </cell>
          <cell r="D1814" t="str">
            <v>McKinley</v>
          </cell>
          <cell r="E1814" t="str">
            <v>County</v>
          </cell>
          <cell r="F1814" t="str">
            <v>NM</v>
          </cell>
          <cell r="G1814">
            <v>71492</v>
          </cell>
          <cell r="H1814">
            <v>0.57378447938230848</v>
          </cell>
          <cell r="I1814">
            <v>0.5</v>
          </cell>
          <cell r="J1814">
            <v>93.190429848414524</v>
          </cell>
          <cell r="K1814" t="str">
            <v>TONS</v>
          </cell>
        </row>
        <row r="1815">
          <cell r="A1815" t="str">
            <v>35033</v>
          </cell>
          <cell r="B1815" t="str">
            <v>35</v>
          </cell>
          <cell r="C1815" t="str">
            <v>033</v>
          </cell>
          <cell r="D1815" t="str">
            <v>Mora</v>
          </cell>
          <cell r="E1815" t="str">
            <v>County</v>
          </cell>
          <cell r="F1815" t="str">
            <v>NM</v>
          </cell>
          <cell r="G1815">
            <v>4881</v>
          </cell>
          <cell r="H1815">
            <v>1</v>
          </cell>
          <cell r="I1815">
            <v>0.5</v>
          </cell>
          <cell r="J1815">
            <v>11.088527536874071</v>
          </cell>
          <cell r="K1815" t="str">
            <v>TONS</v>
          </cell>
        </row>
        <row r="1816">
          <cell r="A1816" t="str">
            <v>35035</v>
          </cell>
          <cell r="B1816" t="str">
            <v>35</v>
          </cell>
          <cell r="C1816" t="str">
            <v>035</v>
          </cell>
          <cell r="D1816" t="str">
            <v>Otero</v>
          </cell>
          <cell r="E1816" t="str">
            <v>County</v>
          </cell>
          <cell r="F1816" t="str">
            <v>NM</v>
          </cell>
          <cell r="G1816">
            <v>63797</v>
          </cell>
          <cell r="H1816">
            <v>0.295938680502218</v>
          </cell>
          <cell r="I1816">
            <v>0.5</v>
          </cell>
          <cell r="J1816">
            <v>42.891087870555729</v>
          </cell>
          <cell r="K1816" t="str">
            <v>TONS</v>
          </cell>
        </row>
        <row r="1817">
          <cell r="A1817" t="str">
            <v>35037</v>
          </cell>
          <cell r="B1817" t="str">
            <v>35</v>
          </cell>
          <cell r="C1817" t="str">
            <v>037</v>
          </cell>
          <cell r="D1817" t="str">
            <v>Quay</v>
          </cell>
          <cell r="E1817" t="str">
            <v>County</v>
          </cell>
          <cell r="F1817" t="str">
            <v>NM</v>
          </cell>
          <cell r="G1817">
            <v>9041</v>
          </cell>
          <cell r="H1817">
            <v>0.41566198429377282</v>
          </cell>
          <cell r="I1817">
            <v>0</v>
          </cell>
          <cell r="J1817">
            <v>0</v>
          </cell>
          <cell r="K1817" t="str">
            <v>TONS</v>
          </cell>
        </row>
        <row r="1818">
          <cell r="A1818" t="str">
            <v>35039</v>
          </cell>
          <cell r="B1818" t="str">
            <v>35</v>
          </cell>
          <cell r="C1818" t="str">
            <v>039</v>
          </cell>
          <cell r="D1818" t="str">
            <v>Rio Arriba</v>
          </cell>
          <cell r="E1818" t="str">
            <v>County</v>
          </cell>
          <cell r="F1818" t="str">
            <v>NM</v>
          </cell>
          <cell r="G1818">
            <v>40246</v>
          </cell>
          <cell r="H1818">
            <v>0.49763951697063064</v>
          </cell>
          <cell r="I1818">
            <v>1</v>
          </cell>
          <cell r="J1818">
            <v>90.998168206725637</v>
          </cell>
          <cell r="K1818" t="str">
            <v>TONS</v>
          </cell>
        </row>
        <row r="1819">
          <cell r="A1819" t="str">
            <v>35041</v>
          </cell>
          <cell r="B1819" t="str">
            <v>35</v>
          </cell>
          <cell r="C1819" t="str">
            <v>041</v>
          </cell>
          <cell r="D1819" t="str">
            <v>Roosevelt</v>
          </cell>
          <cell r="E1819" t="str">
            <v>County</v>
          </cell>
          <cell r="F1819" t="str">
            <v>NM</v>
          </cell>
          <cell r="G1819">
            <v>19846</v>
          </cell>
          <cell r="H1819">
            <v>0.36460747757734557</v>
          </cell>
          <cell r="I1819">
            <v>0</v>
          </cell>
          <cell r="J1819">
            <v>0</v>
          </cell>
          <cell r="K1819" t="str">
            <v>TONS</v>
          </cell>
        </row>
        <row r="1820">
          <cell r="A1820" t="str">
            <v>35043</v>
          </cell>
          <cell r="B1820" t="str">
            <v>35</v>
          </cell>
          <cell r="C1820" t="str">
            <v>043</v>
          </cell>
          <cell r="D1820" t="str">
            <v>Sandoval</v>
          </cell>
          <cell r="E1820" t="str">
            <v>County</v>
          </cell>
          <cell r="F1820" t="str">
            <v>NM</v>
          </cell>
          <cell r="G1820">
            <v>131561</v>
          </cell>
          <cell r="H1820">
            <v>0.17058246744855998</v>
          </cell>
          <cell r="I1820">
            <v>0.5</v>
          </cell>
          <cell r="J1820">
            <v>0</v>
          </cell>
          <cell r="K1820" t="str">
            <v>TONS</v>
          </cell>
        </row>
        <row r="1821">
          <cell r="A1821" t="str">
            <v>35045</v>
          </cell>
          <cell r="B1821" t="str">
            <v>35</v>
          </cell>
          <cell r="C1821" t="str">
            <v>045</v>
          </cell>
          <cell r="D1821" t="str">
            <v>San Juan</v>
          </cell>
          <cell r="E1821" t="str">
            <v>County</v>
          </cell>
          <cell r="F1821" t="str">
            <v>NM</v>
          </cell>
          <cell r="G1821">
            <v>130044</v>
          </cell>
          <cell r="H1821">
            <v>0.33663990649318692</v>
          </cell>
          <cell r="I1821">
            <v>0</v>
          </cell>
          <cell r="J1821">
            <v>0</v>
          </cell>
          <cell r="K1821" t="str">
            <v>TONS</v>
          </cell>
        </row>
        <row r="1822">
          <cell r="A1822" t="str">
            <v>35047</v>
          </cell>
          <cell r="B1822" t="str">
            <v>35</v>
          </cell>
          <cell r="C1822" t="str">
            <v>047</v>
          </cell>
          <cell r="D1822" t="str">
            <v>San Miguel</v>
          </cell>
          <cell r="E1822" t="str">
            <v>County</v>
          </cell>
          <cell r="F1822" t="str">
            <v>NM</v>
          </cell>
          <cell r="G1822">
            <v>29393</v>
          </cell>
          <cell r="H1822">
            <v>0.46895519341339775</v>
          </cell>
          <cell r="I1822">
            <v>0.5</v>
          </cell>
          <cell r="J1822">
            <v>31.314128983460812</v>
          </cell>
          <cell r="K1822" t="str">
            <v>TONS</v>
          </cell>
        </row>
        <row r="1823">
          <cell r="A1823" t="str">
            <v>35049</v>
          </cell>
          <cell r="B1823" t="str">
            <v>35</v>
          </cell>
          <cell r="C1823" t="str">
            <v>049</v>
          </cell>
          <cell r="D1823" t="str">
            <v>Santa Fe</v>
          </cell>
          <cell r="E1823" t="str">
            <v>County</v>
          </cell>
          <cell r="F1823" t="str">
            <v>NM</v>
          </cell>
          <cell r="G1823">
            <v>144170</v>
          </cell>
          <cell r="H1823">
            <v>0.25160574321980994</v>
          </cell>
          <cell r="I1823">
            <v>0.5</v>
          </cell>
          <cell r="J1823">
            <v>82.406319990282753</v>
          </cell>
          <cell r="K1823" t="str">
            <v>TONS</v>
          </cell>
        </row>
        <row r="1824">
          <cell r="A1824" t="str">
            <v>35051</v>
          </cell>
          <cell r="B1824" t="str">
            <v>35</v>
          </cell>
          <cell r="C1824" t="str">
            <v>051</v>
          </cell>
          <cell r="D1824" t="str">
            <v>Sierra</v>
          </cell>
          <cell r="E1824" t="str">
            <v>County</v>
          </cell>
          <cell r="F1824" t="str">
            <v>NM</v>
          </cell>
          <cell r="G1824">
            <v>11988</v>
          </cell>
          <cell r="H1824">
            <v>0.33950617283950618</v>
          </cell>
          <cell r="I1824">
            <v>0</v>
          </cell>
          <cell r="J1824">
            <v>0</v>
          </cell>
          <cell r="K1824" t="str">
            <v>TONS</v>
          </cell>
        </row>
        <row r="1825">
          <cell r="A1825" t="str">
            <v>35053</v>
          </cell>
          <cell r="B1825" t="str">
            <v>35</v>
          </cell>
          <cell r="C1825" t="str">
            <v>053</v>
          </cell>
          <cell r="D1825" t="str">
            <v>Socorro</v>
          </cell>
          <cell r="E1825" t="str">
            <v>County</v>
          </cell>
          <cell r="F1825" t="str">
            <v>NM</v>
          </cell>
          <cell r="G1825">
            <v>17866</v>
          </cell>
          <cell r="H1825">
            <v>0.49675361020933617</v>
          </cell>
          <cell r="I1825">
            <v>0</v>
          </cell>
          <cell r="J1825">
            <v>0</v>
          </cell>
          <cell r="K1825" t="str">
            <v>TONS</v>
          </cell>
        </row>
        <row r="1826">
          <cell r="A1826" t="str">
            <v>35055</v>
          </cell>
          <cell r="B1826" t="str">
            <v>35</v>
          </cell>
          <cell r="C1826" t="str">
            <v>055</v>
          </cell>
          <cell r="D1826" t="str">
            <v>Taos</v>
          </cell>
          <cell r="E1826" t="str">
            <v>County</v>
          </cell>
          <cell r="F1826" t="str">
            <v>NM</v>
          </cell>
          <cell r="G1826">
            <v>32937</v>
          </cell>
          <cell r="H1826">
            <v>0.58447946078877855</v>
          </cell>
          <cell r="I1826">
            <v>1</v>
          </cell>
          <cell r="J1826">
            <v>87.467831842803847</v>
          </cell>
          <cell r="K1826" t="str">
            <v>TONS</v>
          </cell>
        </row>
        <row r="1827">
          <cell r="A1827" t="str">
            <v>35057</v>
          </cell>
          <cell r="B1827" t="str">
            <v>35</v>
          </cell>
          <cell r="C1827" t="str">
            <v>057</v>
          </cell>
          <cell r="D1827" t="str">
            <v>Torrance</v>
          </cell>
          <cell r="E1827" t="str">
            <v>County</v>
          </cell>
          <cell r="F1827" t="str">
            <v>NM</v>
          </cell>
          <cell r="G1827">
            <v>16383</v>
          </cell>
          <cell r="H1827">
            <v>0.98785326252823047</v>
          </cell>
          <cell r="I1827">
            <v>0</v>
          </cell>
          <cell r="J1827">
            <v>0</v>
          </cell>
          <cell r="K1827" t="str">
            <v>TONS</v>
          </cell>
        </row>
        <row r="1828">
          <cell r="A1828" t="str">
            <v>35059</v>
          </cell>
          <cell r="B1828" t="str">
            <v>35</v>
          </cell>
          <cell r="C1828" t="str">
            <v>059</v>
          </cell>
          <cell r="D1828" t="str">
            <v>Union</v>
          </cell>
          <cell r="E1828" t="str">
            <v>County</v>
          </cell>
          <cell r="F1828" t="str">
            <v>NM</v>
          </cell>
          <cell r="G1828">
            <v>4549</v>
          </cell>
          <cell r="H1828">
            <v>1</v>
          </cell>
          <cell r="I1828">
            <v>0</v>
          </cell>
          <cell r="J1828">
            <v>0</v>
          </cell>
          <cell r="K1828" t="str">
            <v>TONS</v>
          </cell>
        </row>
        <row r="1829">
          <cell r="A1829" t="str">
            <v>35061</v>
          </cell>
          <cell r="B1829" t="str">
            <v>35</v>
          </cell>
          <cell r="C1829" t="str">
            <v>061</v>
          </cell>
          <cell r="D1829" t="str">
            <v>Valencia</v>
          </cell>
          <cell r="E1829" t="str">
            <v>County</v>
          </cell>
          <cell r="F1829" t="str">
            <v>NM</v>
          </cell>
          <cell r="G1829">
            <v>76569</v>
          </cell>
          <cell r="H1829">
            <v>0.16731314239444162</v>
          </cell>
          <cell r="I1829">
            <v>0</v>
          </cell>
          <cell r="J1829">
            <v>0</v>
          </cell>
          <cell r="K1829" t="str">
            <v>TONS</v>
          </cell>
        </row>
        <row r="1830">
          <cell r="A1830" t="str">
            <v>36001</v>
          </cell>
          <cell r="B1830" t="str">
            <v>36</v>
          </cell>
          <cell r="C1830" t="str">
            <v>001</v>
          </cell>
          <cell r="D1830" t="str">
            <v>Albany</v>
          </cell>
          <cell r="E1830" t="str">
            <v>County</v>
          </cell>
          <cell r="F1830" t="str">
            <v>NY</v>
          </cell>
          <cell r="G1830">
            <v>304204</v>
          </cell>
          <cell r="H1830">
            <v>9.6961249687709569E-2</v>
          </cell>
          <cell r="I1830">
            <v>1</v>
          </cell>
          <cell r="J1830">
            <v>0</v>
          </cell>
          <cell r="K1830" t="str">
            <v>TONS</v>
          </cell>
        </row>
        <row r="1831">
          <cell r="A1831" t="str">
            <v>36003</v>
          </cell>
          <cell r="B1831" t="str">
            <v>36</v>
          </cell>
          <cell r="C1831" t="str">
            <v>003</v>
          </cell>
          <cell r="D1831" t="str">
            <v>Allegany</v>
          </cell>
          <cell r="E1831" t="str">
            <v>County</v>
          </cell>
          <cell r="F1831" t="str">
            <v>NY</v>
          </cell>
          <cell r="G1831">
            <v>48946</v>
          </cell>
          <cell r="H1831">
            <v>0.787398357373432</v>
          </cell>
          <cell r="I1831">
            <v>1</v>
          </cell>
          <cell r="J1831">
            <v>175.10831848847644</v>
          </cell>
          <cell r="K1831" t="str">
            <v>TONS</v>
          </cell>
        </row>
        <row r="1832">
          <cell r="A1832" t="str">
            <v>36005</v>
          </cell>
          <cell r="B1832" t="str">
            <v>36</v>
          </cell>
          <cell r="C1832" t="str">
            <v>005</v>
          </cell>
          <cell r="D1832" t="str">
            <v>Bronx</v>
          </cell>
          <cell r="E1832" t="str">
            <v>County</v>
          </cell>
          <cell r="F1832" t="str">
            <v>NY</v>
          </cell>
          <cell r="G1832">
            <v>1385108</v>
          </cell>
          <cell r="H1832">
            <v>2.8156649156600063E-5</v>
          </cell>
          <cell r="I1832">
            <v>0.5</v>
          </cell>
          <cell r="J1832">
            <v>0</v>
          </cell>
          <cell r="K1832" t="str">
            <v>TONS</v>
          </cell>
        </row>
        <row r="1833">
          <cell r="A1833" t="str">
            <v>36007</v>
          </cell>
          <cell r="B1833" t="str">
            <v>36</v>
          </cell>
          <cell r="C1833" t="str">
            <v>007</v>
          </cell>
          <cell r="D1833" t="str">
            <v>Broome</v>
          </cell>
          <cell r="E1833" t="str">
            <v>County</v>
          </cell>
          <cell r="F1833" t="str">
            <v>NY</v>
          </cell>
          <cell r="G1833">
            <v>200600</v>
          </cell>
          <cell r="H1833">
            <v>0.26056829511465601</v>
          </cell>
          <cell r="I1833">
            <v>1</v>
          </cell>
          <cell r="J1833">
            <v>237.49122489342662</v>
          </cell>
          <cell r="K1833" t="str">
            <v>TONS</v>
          </cell>
        </row>
        <row r="1834">
          <cell r="A1834" t="str">
            <v>36009</v>
          </cell>
          <cell r="B1834" t="str">
            <v>36</v>
          </cell>
          <cell r="C1834" t="str">
            <v>009</v>
          </cell>
          <cell r="D1834" t="str">
            <v>Cattaraugus</v>
          </cell>
          <cell r="E1834" t="str">
            <v>County</v>
          </cell>
          <cell r="F1834" t="str">
            <v>NY</v>
          </cell>
          <cell r="G1834">
            <v>80317</v>
          </cell>
          <cell r="H1834">
            <v>0.61752804512120718</v>
          </cell>
          <cell r="I1834">
            <v>1</v>
          </cell>
          <cell r="J1834">
            <v>225.35086612328632</v>
          </cell>
          <cell r="K1834" t="str">
            <v>TONS</v>
          </cell>
        </row>
        <row r="1835">
          <cell r="A1835" t="str">
            <v>36011</v>
          </cell>
          <cell r="B1835" t="str">
            <v>36</v>
          </cell>
          <cell r="C1835" t="str">
            <v>011</v>
          </cell>
          <cell r="D1835" t="str">
            <v>Cayuga</v>
          </cell>
          <cell r="E1835" t="str">
            <v>County</v>
          </cell>
          <cell r="F1835" t="str">
            <v>NY</v>
          </cell>
          <cell r="G1835">
            <v>80026</v>
          </cell>
          <cell r="H1835">
            <v>0.55781870891960117</v>
          </cell>
          <cell r="I1835">
            <v>1</v>
          </cell>
          <cell r="J1835">
            <v>202.82395789635672</v>
          </cell>
          <cell r="K1835" t="str">
            <v>TONS</v>
          </cell>
        </row>
        <row r="1836">
          <cell r="A1836" t="str">
            <v>36013</v>
          </cell>
          <cell r="B1836" t="str">
            <v>36</v>
          </cell>
          <cell r="C1836" t="str">
            <v>013</v>
          </cell>
          <cell r="D1836" t="str">
            <v>Chautauqua</v>
          </cell>
          <cell r="E1836" t="str">
            <v>County</v>
          </cell>
          <cell r="F1836" t="str">
            <v>NY</v>
          </cell>
          <cell r="G1836">
            <v>134905</v>
          </cell>
          <cell r="H1836">
            <v>0.43862718209110113</v>
          </cell>
          <cell r="I1836">
            <v>1</v>
          </cell>
          <cell r="J1836">
            <v>268.8553328987706</v>
          </cell>
          <cell r="K1836" t="str">
            <v>TONS</v>
          </cell>
        </row>
        <row r="1837">
          <cell r="A1837" t="str">
            <v>36015</v>
          </cell>
          <cell r="B1837" t="str">
            <v>36</v>
          </cell>
          <cell r="C1837" t="str">
            <v>015</v>
          </cell>
          <cell r="D1837" t="str">
            <v>Chemung</v>
          </cell>
          <cell r="E1837" t="str">
            <v>County</v>
          </cell>
          <cell r="F1837" t="str">
            <v>NY</v>
          </cell>
          <cell r="G1837">
            <v>88830</v>
          </cell>
          <cell r="H1837">
            <v>0.24178768434087583</v>
          </cell>
          <cell r="I1837">
            <v>1</v>
          </cell>
          <cell r="J1837">
            <v>97.586312000402089</v>
          </cell>
          <cell r="K1837" t="str">
            <v>TONS</v>
          </cell>
        </row>
        <row r="1838">
          <cell r="A1838" t="str">
            <v>36017</v>
          </cell>
          <cell r="B1838" t="str">
            <v>36</v>
          </cell>
          <cell r="C1838" t="str">
            <v>017</v>
          </cell>
          <cell r="D1838" t="str">
            <v>Chenango</v>
          </cell>
          <cell r="E1838" t="str">
            <v>County</v>
          </cell>
          <cell r="F1838" t="str">
            <v>NY</v>
          </cell>
          <cell r="G1838">
            <v>50477</v>
          </cell>
          <cell r="H1838">
            <v>0.83412247162073816</v>
          </cell>
          <cell r="I1838">
            <v>1</v>
          </cell>
          <cell r="J1838">
            <v>191.30152157858879</v>
          </cell>
          <cell r="K1838" t="str">
            <v>TONS</v>
          </cell>
        </row>
        <row r="1839">
          <cell r="A1839" t="str">
            <v>36019</v>
          </cell>
          <cell r="B1839" t="str">
            <v>36</v>
          </cell>
          <cell r="C1839" t="str">
            <v>019</v>
          </cell>
          <cell r="D1839" t="str">
            <v>Clinton</v>
          </cell>
          <cell r="E1839" t="str">
            <v>County</v>
          </cell>
          <cell r="F1839" t="str">
            <v>NY</v>
          </cell>
          <cell r="G1839">
            <v>82128</v>
          </cell>
          <cell r="H1839">
            <v>0.64155951685174362</v>
          </cell>
          <cell r="I1839">
            <v>1</v>
          </cell>
          <cell r="J1839">
            <v>239.39951481987089</v>
          </cell>
          <cell r="K1839" t="str">
            <v>TONS</v>
          </cell>
        </row>
        <row r="1840">
          <cell r="A1840" t="str">
            <v>36021</v>
          </cell>
          <cell r="B1840" t="str">
            <v>36</v>
          </cell>
          <cell r="C1840" t="str">
            <v>021</v>
          </cell>
          <cell r="D1840" t="str">
            <v>Columbia</v>
          </cell>
          <cell r="E1840" t="str">
            <v>County</v>
          </cell>
          <cell r="F1840" t="str">
            <v>NY</v>
          </cell>
          <cell r="G1840">
            <v>63096</v>
          </cell>
          <cell r="H1840">
            <v>0.73297831875237729</v>
          </cell>
          <cell r="I1840">
            <v>1</v>
          </cell>
          <cell r="J1840">
            <v>210.12998218617176</v>
          </cell>
          <cell r="K1840" t="str">
            <v>TONS</v>
          </cell>
        </row>
        <row r="1841">
          <cell r="A1841" t="str">
            <v>36023</v>
          </cell>
          <cell r="B1841" t="str">
            <v>36</v>
          </cell>
          <cell r="C1841" t="str">
            <v>023</v>
          </cell>
          <cell r="D1841" t="str">
            <v>Cortland</v>
          </cell>
          <cell r="E1841" t="str">
            <v>County</v>
          </cell>
          <cell r="F1841" t="str">
            <v>NY</v>
          </cell>
          <cell r="G1841">
            <v>49336</v>
          </cell>
          <cell r="H1841">
            <v>0.44273958164423544</v>
          </cell>
          <cell r="I1841">
            <v>1</v>
          </cell>
          <cell r="J1841">
            <v>99.244706817431009</v>
          </cell>
          <cell r="K1841" t="str">
            <v>TONS</v>
          </cell>
        </row>
        <row r="1842">
          <cell r="A1842" t="str">
            <v>36025</v>
          </cell>
          <cell r="B1842" t="str">
            <v>36</v>
          </cell>
          <cell r="C1842" t="str">
            <v>025</v>
          </cell>
          <cell r="D1842" t="str">
            <v>Delaware</v>
          </cell>
          <cell r="E1842" t="str">
            <v>County</v>
          </cell>
          <cell r="F1842" t="str">
            <v>NY</v>
          </cell>
          <cell r="G1842">
            <v>47980</v>
          </cell>
          <cell r="H1842">
            <v>0.78363901625677368</v>
          </cell>
          <cell r="I1842">
            <v>1</v>
          </cell>
          <cell r="J1842">
            <v>170.83284034375262</v>
          </cell>
          <cell r="K1842" t="str">
            <v>TONS</v>
          </cell>
        </row>
        <row r="1843">
          <cell r="A1843" t="str">
            <v>36027</v>
          </cell>
          <cell r="B1843" t="str">
            <v>36</v>
          </cell>
          <cell r="C1843" t="str">
            <v>027</v>
          </cell>
          <cell r="D1843" t="str">
            <v>Dutchess</v>
          </cell>
          <cell r="E1843" t="str">
            <v>County</v>
          </cell>
          <cell r="F1843" t="str">
            <v>NY</v>
          </cell>
          <cell r="G1843">
            <v>297488</v>
          </cell>
          <cell r="H1843">
            <v>0.25399343839079225</v>
          </cell>
          <cell r="I1843">
            <v>1</v>
          </cell>
          <cell r="J1843">
            <v>343.31044486220242</v>
          </cell>
          <cell r="K1843" t="str">
            <v>TONS</v>
          </cell>
        </row>
        <row r="1844">
          <cell r="A1844" t="str">
            <v>36029</v>
          </cell>
          <cell r="B1844" t="str">
            <v>36</v>
          </cell>
          <cell r="C1844" t="str">
            <v>029</v>
          </cell>
          <cell r="D1844" t="str">
            <v>Erie</v>
          </cell>
          <cell r="E1844" t="str">
            <v>County</v>
          </cell>
          <cell r="F1844" t="str">
            <v>NY</v>
          </cell>
          <cell r="G1844">
            <v>919040</v>
          </cell>
          <cell r="H1844">
            <v>9.4038344359331477E-2</v>
          </cell>
          <cell r="I1844">
            <v>1</v>
          </cell>
          <cell r="J1844">
            <v>0</v>
          </cell>
          <cell r="K1844" t="str">
            <v>TONS</v>
          </cell>
        </row>
        <row r="1845">
          <cell r="A1845" t="str">
            <v>36031</v>
          </cell>
          <cell r="B1845" t="str">
            <v>36</v>
          </cell>
          <cell r="C1845" t="str">
            <v>031</v>
          </cell>
          <cell r="D1845" t="str">
            <v>Essex</v>
          </cell>
          <cell r="E1845" t="str">
            <v>County</v>
          </cell>
          <cell r="F1845" t="str">
            <v>NY</v>
          </cell>
          <cell r="G1845">
            <v>39370</v>
          </cell>
          <cell r="H1845">
            <v>0.74856489712979424</v>
          </cell>
          <cell r="I1845">
            <v>0.5</v>
          </cell>
          <cell r="J1845">
            <v>66.951443359806561</v>
          </cell>
          <cell r="K1845" t="str">
            <v>TONS</v>
          </cell>
        </row>
        <row r="1846">
          <cell r="A1846" t="str">
            <v>36033</v>
          </cell>
          <cell r="B1846" t="str">
            <v>36</v>
          </cell>
          <cell r="C1846" t="str">
            <v>033</v>
          </cell>
          <cell r="D1846" t="str">
            <v>Franklin</v>
          </cell>
          <cell r="E1846" t="str">
            <v>County</v>
          </cell>
          <cell r="F1846" t="str">
            <v>NY</v>
          </cell>
          <cell r="G1846">
            <v>51599</v>
          </cell>
          <cell r="H1846">
            <v>0.62675633248706375</v>
          </cell>
          <cell r="I1846">
            <v>1</v>
          </cell>
          <cell r="J1846">
            <v>146.93832433620472</v>
          </cell>
          <cell r="K1846" t="str">
            <v>TONS</v>
          </cell>
        </row>
        <row r="1847">
          <cell r="A1847" t="str">
            <v>36035</v>
          </cell>
          <cell r="B1847" t="str">
            <v>36</v>
          </cell>
          <cell r="C1847" t="str">
            <v>035</v>
          </cell>
          <cell r="D1847" t="str">
            <v>Fulton</v>
          </cell>
          <cell r="E1847" t="str">
            <v>County</v>
          </cell>
          <cell r="F1847" t="str">
            <v>NY</v>
          </cell>
          <cell r="G1847">
            <v>55531</v>
          </cell>
          <cell r="H1847">
            <v>0.50373665160000725</v>
          </cell>
          <cell r="I1847">
            <v>1</v>
          </cell>
          <cell r="J1847">
            <v>127.09665264862876</v>
          </cell>
          <cell r="K1847" t="str">
            <v>TONS</v>
          </cell>
        </row>
        <row r="1848">
          <cell r="A1848" t="str">
            <v>36037</v>
          </cell>
          <cell r="B1848" t="str">
            <v>36</v>
          </cell>
          <cell r="C1848" t="str">
            <v>037</v>
          </cell>
          <cell r="D1848" t="str">
            <v>Genesee</v>
          </cell>
          <cell r="E1848" t="str">
            <v>County</v>
          </cell>
          <cell r="F1848" t="str">
            <v>NY</v>
          </cell>
          <cell r="G1848">
            <v>60079</v>
          </cell>
          <cell r="H1848">
            <v>0.59886149902628205</v>
          </cell>
          <cell r="I1848">
            <v>1</v>
          </cell>
          <cell r="J1848">
            <v>163.47229348461065</v>
          </cell>
          <cell r="K1848" t="str">
            <v>TONS</v>
          </cell>
        </row>
        <row r="1849">
          <cell r="A1849" t="str">
            <v>36039</v>
          </cell>
          <cell r="B1849" t="str">
            <v>36</v>
          </cell>
          <cell r="C1849" t="str">
            <v>039</v>
          </cell>
          <cell r="D1849" t="str">
            <v>Greene</v>
          </cell>
          <cell r="E1849" t="str">
            <v>County</v>
          </cell>
          <cell r="F1849" t="str">
            <v>NY</v>
          </cell>
          <cell r="G1849">
            <v>49221</v>
          </cell>
          <cell r="H1849">
            <v>0.73141545275390585</v>
          </cell>
          <cell r="I1849">
            <v>1</v>
          </cell>
          <cell r="J1849">
            <v>163.57225152837674</v>
          </cell>
          <cell r="K1849" t="str">
            <v>TONS</v>
          </cell>
        </row>
        <row r="1850">
          <cell r="A1850" t="str">
            <v>36041</v>
          </cell>
          <cell r="B1850" t="str">
            <v>36</v>
          </cell>
          <cell r="C1850" t="str">
            <v>041</v>
          </cell>
          <cell r="D1850" t="str">
            <v>Hamilton</v>
          </cell>
          <cell r="E1850" t="str">
            <v>County</v>
          </cell>
          <cell r="F1850" t="str">
            <v>NY</v>
          </cell>
          <cell r="G1850">
            <v>4836</v>
          </cell>
          <cell r="H1850">
            <v>1</v>
          </cell>
          <cell r="I1850">
            <v>0.5</v>
          </cell>
          <cell r="J1850">
            <v>10.986297719385989</v>
          </cell>
          <cell r="K1850" t="str">
            <v>TONS</v>
          </cell>
        </row>
        <row r="1851">
          <cell r="A1851" t="str">
            <v>36043</v>
          </cell>
          <cell r="B1851" t="str">
            <v>36</v>
          </cell>
          <cell r="C1851" t="str">
            <v>043</v>
          </cell>
          <cell r="D1851" t="str">
            <v>Herkimer</v>
          </cell>
          <cell r="E1851" t="str">
            <v>County</v>
          </cell>
          <cell r="F1851" t="str">
            <v>NY</v>
          </cell>
          <cell r="G1851">
            <v>64519</v>
          </cell>
          <cell r="H1851">
            <v>0.51809544475270852</v>
          </cell>
          <cell r="I1851">
            <v>0.5</v>
          </cell>
          <cell r="J1851">
            <v>75.938580203870032</v>
          </cell>
          <cell r="K1851" t="str">
            <v>TONS</v>
          </cell>
        </row>
        <row r="1852">
          <cell r="A1852" t="str">
            <v>36045</v>
          </cell>
          <cell r="B1852" t="str">
            <v>36</v>
          </cell>
          <cell r="C1852" t="str">
            <v>045</v>
          </cell>
          <cell r="D1852" t="str">
            <v>Jefferson</v>
          </cell>
          <cell r="E1852" t="str">
            <v>County</v>
          </cell>
          <cell r="F1852" t="str">
            <v>NY</v>
          </cell>
          <cell r="G1852">
            <v>116229</v>
          </cell>
          <cell r="H1852">
            <v>0.48049109946743068</v>
          </cell>
          <cell r="I1852">
            <v>1</v>
          </cell>
          <cell r="J1852">
            <v>253.7434941003099</v>
          </cell>
          <cell r="K1852" t="str">
            <v>TONS</v>
          </cell>
        </row>
        <row r="1853">
          <cell r="A1853" t="str">
            <v>36047</v>
          </cell>
          <cell r="B1853" t="str">
            <v>36</v>
          </cell>
          <cell r="C1853" t="str">
            <v>047</v>
          </cell>
          <cell r="D1853" t="str">
            <v>Kings</v>
          </cell>
          <cell r="E1853" t="str">
            <v>County</v>
          </cell>
          <cell r="F1853" t="str">
            <v>NY</v>
          </cell>
          <cell r="G1853">
            <v>2504700</v>
          </cell>
          <cell r="H1853">
            <v>1.4772228210963388E-5</v>
          </cell>
          <cell r="I1853">
            <v>0.5</v>
          </cell>
          <cell r="J1853">
            <v>0</v>
          </cell>
          <cell r="K1853" t="str">
            <v>TONS</v>
          </cell>
        </row>
        <row r="1854">
          <cell r="A1854" t="str">
            <v>36049</v>
          </cell>
          <cell r="B1854" t="str">
            <v>36</v>
          </cell>
          <cell r="C1854" t="str">
            <v>049</v>
          </cell>
          <cell r="D1854" t="str">
            <v>Lewis</v>
          </cell>
          <cell r="E1854" t="str">
            <v>County</v>
          </cell>
          <cell r="F1854" t="str">
            <v>NY</v>
          </cell>
          <cell r="G1854">
            <v>27087</v>
          </cell>
          <cell r="H1854">
            <v>0.86849780337431237</v>
          </cell>
          <cell r="I1854">
            <v>1</v>
          </cell>
          <cell r="J1854">
            <v>106.8869536180957</v>
          </cell>
          <cell r="K1854" t="str">
            <v>TONS</v>
          </cell>
        </row>
        <row r="1855">
          <cell r="A1855" t="str">
            <v>36051</v>
          </cell>
          <cell r="B1855" t="str">
            <v>36</v>
          </cell>
          <cell r="C1855" t="str">
            <v>051</v>
          </cell>
          <cell r="D1855" t="str">
            <v>Livingston</v>
          </cell>
          <cell r="E1855" t="str">
            <v>County</v>
          </cell>
          <cell r="F1855" t="str">
            <v>NY</v>
          </cell>
          <cell r="G1855">
            <v>65393</v>
          </cell>
          <cell r="H1855">
            <v>0.54652638661630448</v>
          </cell>
          <cell r="I1855">
            <v>1</v>
          </cell>
          <cell r="J1855">
            <v>162.38184209807108</v>
          </cell>
          <cell r="K1855" t="str">
            <v>TONS</v>
          </cell>
        </row>
        <row r="1856">
          <cell r="A1856" t="str">
            <v>36053</v>
          </cell>
          <cell r="B1856" t="str">
            <v>36</v>
          </cell>
          <cell r="C1856" t="str">
            <v>053</v>
          </cell>
          <cell r="D1856" t="str">
            <v>Madison</v>
          </cell>
          <cell r="E1856" t="str">
            <v>County</v>
          </cell>
          <cell r="F1856" t="str">
            <v>NY</v>
          </cell>
          <cell r="G1856">
            <v>73442</v>
          </cell>
          <cell r="H1856">
            <v>0.5894583480842025</v>
          </cell>
          <cell r="I1856">
            <v>1</v>
          </cell>
          <cell r="J1856">
            <v>196.69471239451568</v>
          </cell>
          <cell r="K1856" t="str">
            <v>TONS</v>
          </cell>
        </row>
        <row r="1857">
          <cell r="A1857" t="str">
            <v>36055</v>
          </cell>
          <cell r="B1857" t="str">
            <v>36</v>
          </cell>
          <cell r="C1857" t="str">
            <v>055</v>
          </cell>
          <cell r="D1857" t="str">
            <v>Monroe</v>
          </cell>
          <cell r="E1857" t="str">
            <v>County</v>
          </cell>
          <cell r="F1857" t="str">
            <v>NY</v>
          </cell>
          <cell r="G1857">
            <v>744344</v>
          </cell>
          <cell r="H1857">
            <v>6.4499747428608284E-2</v>
          </cell>
          <cell r="I1857">
            <v>0.5</v>
          </cell>
          <cell r="J1857">
            <v>0</v>
          </cell>
          <cell r="K1857" t="str">
            <v>TONS</v>
          </cell>
        </row>
        <row r="1858">
          <cell r="A1858" t="str">
            <v>36057</v>
          </cell>
          <cell r="B1858" t="str">
            <v>36</v>
          </cell>
          <cell r="C1858" t="str">
            <v>057</v>
          </cell>
          <cell r="D1858" t="str">
            <v>Montgomery</v>
          </cell>
          <cell r="E1858" t="str">
            <v>County</v>
          </cell>
          <cell r="F1858" t="str">
            <v>NY</v>
          </cell>
          <cell r="G1858">
            <v>50219</v>
          </cell>
          <cell r="H1858">
            <v>0.40938688544176505</v>
          </cell>
          <cell r="I1858">
            <v>1</v>
          </cell>
          <cell r="J1858">
            <v>93.410791899444391</v>
          </cell>
          <cell r="K1858" t="str">
            <v>TONS</v>
          </cell>
        </row>
        <row r="1859">
          <cell r="A1859" t="str">
            <v>36059</v>
          </cell>
          <cell r="B1859" t="str">
            <v>36</v>
          </cell>
          <cell r="C1859" t="str">
            <v>059</v>
          </cell>
          <cell r="D1859" t="str">
            <v>Nassau</v>
          </cell>
          <cell r="E1859" t="str">
            <v>County</v>
          </cell>
          <cell r="F1859" t="str">
            <v>NY</v>
          </cell>
          <cell r="G1859">
            <v>1339532</v>
          </cell>
          <cell r="H1859">
            <v>1.9223131660908437E-3</v>
          </cell>
          <cell r="I1859">
            <v>0.5</v>
          </cell>
          <cell r="J1859">
            <v>0</v>
          </cell>
          <cell r="K1859" t="str">
            <v>TONS</v>
          </cell>
        </row>
        <row r="1860">
          <cell r="A1860" t="str">
            <v>36061</v>
          </cell>
          <cell r="B1860" t="str">
            <v>36</v>
          </cell>
          <cell r="C1860" t="str">
            <v>061</v>
          </cell>
          <cell r="D1860" t="str">
            <v>New York</v>
          </cell>
          <cell r="E1860" t="str">
            <v>County</v>
          </cell>
          <cell r="F1860" t="str">
            <v>NY</v>
          </cell>
          <cell r="G1860">
            <v>1585873</v>
          </cell>
          <cell r="H1860">
            <v>0</v>
          </cell>
          <cell r="I1860">
            <v>0.5</v>
          </cell>
          <cell r="J1860">
            <v>0</v>
          </cell>
          <cell r="K1860" t="str">
            <v>TONS</v>
          </cell>
        </row>
        <row r="1861">
          <cell r="A1861" t="str">
            <v>36063</v>
          </cell>
          <cell r="B1861" t="str">
            <v>36</v>
          </cell>
          <cell r="C1861" t="str">
            <v>063</v>
          </cell>
          <cell r="D1861" t="str">
            <v>Niagara</v>
          </cell>
          <cell r="E1861" t="str">
            <v>County</v>
          </cell>
          <cell r="F1861" t="str">
            <v>NY</v>
          </cell>
          <cell r="G1861">
            <v>216469</v>
          </cell>
          <cell r="H1861">
            <v>0.22440626602423441</v>
          </cell>
          <cell r="I1861">
            <v>0.5</v>
          </cell>
          <cell r="J1861">
            <v>110.35595209152466</v>
          </cell>
          <cell r="K1861" t="str">
            <v>TONS</v>
          </cell>
        </row>
        <row r="1862">
          <cell r="A1862" t="str">
            <v>36065</v>
          </cell>
          <cell r="B1862" t="str">
            <v>36</v>
          </cell>
          <cell r="C1862" t="str">
            <v>065</v>
          </cell>
          <cell r="D1862" t="str">
            <v>Oneida</v>
          </cell>
          <cell r="E1862" t="str">
            <v>County</v>
          </cell>
          <cell r="F1862" t="str">
            <v>NY</v>
          </cell>
          <cell r="G1862">
            <v>234878</v>
          </cell>
          <cell r="H1862">
            <v>0.3298393208389036</v>
          </cell>
          <cell r="I1862">
            <v>1</v>
          </cell>
          <cell r="J1862">
            <v>351.99770757496754</v>
          </cell>
          <cell r="K1862" t="str">
            <v>TONS</v>
          </cell>
        </row>
        <row r="1863">
          <cell r="A1863" t="str">
            <v>36067</v>
          </cell>
          <cell r="B1863" t="str">
            <v>36</v>
          </cell>
          <cell r="C1863" t="str">
            <v>067</v>
          </cell>
          <cell r="D1863" t="str">
            <v>Onondaga</v>
          </cell>
          <cell r="E1863" t="str">
            <v>County</v>
          </cell>
          <cell r="F1863" t="str">
            <v>NY</v>
          </cell>
          <cell r="G1863">
            <v>467026</v>
          </cell>
          <cell r="H1863">
            <v>0.12587521893856016</v>
          </cell>
          <cell r="I1863">
            <v>1</v>
          </cell>
          <cell r="J1863">
            <v>0</v>
          </cell>
          <cell r="K1863" t="str">
            <v>TONS</v>
          </cell>
        </row>
        <row r="1864">
          <cell r="A1864" t="str">
            <v>36069</v>
          </cell>
          <cell r="B1864" t="str">
            <v>36</v>
          </cell>
          <cell r="C1864" t="str">
            <v>069</v>
          </cell>
          <cell r="D1864" t="str">
            <v>Ontario</v>
          </cell>
          <cell r="E1864" t="str">
            <v>County</v>
          </cell>
          <cell r="F1864" t="str">
            <v>NY</v>
          </cell>
          <cell r="G1864">
            <v>107931</v>
          </cell>
          <cell r="H1864">
            <v>0.47468289925971224</v>
          </cell>
          <cell r="I1864">
            <v>1</v>
          </cell>
          <cell r="J1864">
            <v>232.77956619408704</v>
          </cell>
          <cell r="K1864" t="str">
            <v>TONS</v>
          </cell>
        </row>
        <row r="1865">
          <cell r="A1865" t="str">
            <v>36071</v>
          </cell>
          <cell r="B1865" t="str">
            <v>36</v>
          </cell>
          <cell r="C1865" t="str">
            <v>071</v>
          </cell>
          <cell r="D1865" t="str">
            <v>Orange</v>
          </cell>
          <cell r="E1865" t="str">
            <v>County</v>
          </cell>
          <cell r="F1865" t="str">
            <v>NY</v>
          </cell>
          <cell r="G1865">
            <v>372813</v>
          </cell>
          <cell r="H1865">
            <v>0.22340690909383526</v>
          </cell>
          <cell r="I1865">
            <v>1</v>
          </cell>
          <cell r="J1865">
            <v>378.42752305621985</v>
          </cell>
          <cell r="K1865" t="str">
            <v>TONS</v>
          </cell>
        </row>
        <row r="1866">
          <cell r="A1866" t="str">
            <v>36073</v>
          </cell>
          <cell r="B1866" t="str">
            <v>36</v>
          </cell>
          <cell r="C1866" t="str">
            <v>073</v>
          </cell>
          <cell r="D1866" t="str">
            <v>Orleans</v>
          </cell>
          <cell r="E1866" t="str">
            <v>County</v>
          </cell>
          <cell r="F1866" t="str">
            <v>NY</v>
          </cell>
          <cell r="G1866">
            <v>42883</v>
          </cell>
          <cell r="H1866">
            <v>0.60879602639740693</v>
          </cell>
          <cell r="I1866">
            <v>1</v>
          </cell>
          <cell r="J1866">
            <v>118.61839311828373</v>
          </cell>
          <cell r="K1866" t="str">
            <v>TONS</v>
          </cell>
        </row>
        <row r="1867">
          <cell r="A1867" t="str">
            <v>36075</v>
          </cell>
          <cell r="B1867" t="str">
            <v>36</v>
          </cell>
          <cell r="C1867" t="str">
            <v>075</v>
          </cell>
          <cell r="D1867" t="str">
            <v>Oswego</v>
          </cell>
          <cell r="E1867" t="str">
            <v>County</v>
          </cell>
          <cell r="F1867" t="str">
            <v>NY</v>
          </cell>
          <cell r="G1867">
            <v>122109</v>
          </cell>
          <cell r="H1867">
            <v>0.61754661818539169</v>
          </cell>
          <cell r="I1867">
            <v>1</v>
          </cell>
          <cell r="J1867">
            <v>342.61982565072731</v>
          </cell>
          <cell r="K1867" t="str">
            <v>TONS</v>
          </cell>
        </row>
        <row r="1868">
          <cell r="A1868" t="str">
            <v>36077</v>
          </cell>
          <cell r="B1868" t="str">
            <v>36</v>
          </cell>
          <cell r="C1868" t="str">
            <v>077</v>
          </cell>
          <cell r="D1868" t="str">
            <v>Otsego</v>
          </cell>
          <cell r="E1868" t="str">
            <v>County</v>
          </cell>
          <cell r="F1868" t="str">
            <v>NY</v>
          </cell>
          <cell r="G1868">
            <v>62259</v>
          </cell>
          <cell r="H1868">
            <v>0.70566504441124978</v>
          </cell>
          <cell r="I1868">
            <v>1</v>
          </cell>
          <cell r="J1868">
            <v>199.61621340095286</v>
          </cell>
          <cell r="K1868" t="str">
            <v>TONS</v>
          </cell>
        </row>
        <row r="1869">
          <cell r="A1869" t="str">
            <v>36079</v>
          </cell>
          <cell r="B1869" t="str">
            <v>36</v>
          </cell>
          <cell r="C1869" t="str">
            <v>079</v>
          </cell>
          <cell r="D1869" t="str">
            <v>Putnam</v>
          </cell>
          <cell r="E1869" t="str">
            <v>County</v>
          </cell>
          <cell r="F1869" t="str">
            <v>NY</v>
          </cell>
          <cell r="G1869">
            <v>99710</v>
          </cell>
          <cell r="H1869">
            <v>0.20549593822084045</v>
          </cell>
          <cell r="I1869">
            <v>1</v>
          </cell>
          <cell r="J1869">
            <v>93.09728712581429</v>
          </cell>
          <cell r="K1869" t="str">
            <v>TONS</v>
          </cell>
        </row>
        <row r="1870">
          <cell r="A1870" t="str">
            <v>36081</v>
          </cell>
          <cell r="B1870" t="str">
            <v>36</v>
          </cell>
          <cell r="C1870" t="str">
            <v>081</v>
          </cell>
          <cell r="D1870" t="str">
            <v>Queens</v>
          </cell>
          <cell r="E1870" t="str">
            <v>County</v>
          </cell>
          <cell r="F1870" t="str">
            <v>NY</v>
          </cell>
          <cell r="G1870">
            <v>2230722</v>
          </cell>
          <cell r="H1870">
            <v>0</v>
          </cell>
          <cell r="I1870">
            <v>0</v>
          </cell>
          <cell r="J1870">
            <v>0</v>
          </cell>
          <cell r="K1870" t="str">
            <v>TONS</v>
          </cell>
        </row>
        <row r="1871">
          <cell r="A1871" t="str">
            <v>36083</v>
          </cell>
          <cell r="B1871" t="str">
            <v>36</v>
          </cell>
          <cell r="C1871" t="str">
            <v>083</v>
          </cell>
          <cell r="D1871" t="str">
            <v>Rensselaer</v>
          </cell>
          <cell r="E1871" t="str">
            <v>County</v>
          </cell>
          <cell r="F1871" t="str">
            <v>NY</v>
          </cell>
          <cell r="G1871">
            <v>159429</v>
          </cell>
          <cell r="H1871">
            <v>0.30512014752648514</v>
          </cell>
          <cell r="I1871">
            <v>1</v>
          </cell>
          <cell r="J1871">
            <v>221.02086540923554</v>
          </cell>
          <cell r="K1871" t="str">
            <v>TONS</v>
          </cell>
        </row>
        <row r="1872">
          <cell r="A1872" t="str">
            <v>36085</v>
          </cell>
          <cell r="B1872" t="str">
            <v>36</v>
          </cell>
          <cell r="C1872" t="str">
            <v>085</v>
          </cell>
          <cell r="D1872" t="str">
            <v>Richmond</v>
          </cell>
          <cell r="E1872" t="str">
            <v>County</v>
          </cell>
          <cell r="F1872" t="str">
            <v>NY</v>
          </cell>
          <cell r="G1872">
            <v>468730</v>
          </cell>
          <cell r="H1872">
            <v>0</v>
          </cell>
          <cell r="I1872">
            <v>0</v>
          </cell>
          <cell r="J1872">
            <v>0</v>
          </cell>
          <cell r="K1872" t="str">
            <v>TONS</v>
          </cell>
        </row>
        <row r="1873">
          <cell r="A1873" t="str">
            <v>36087</v>
          </cell>
          <cell r="B1873" t="str">
            <v>36</v>
          </cell>
          <cell r="C1873" t="str">
            <v>087</v>
          </cell>
          <cell r="D1873" t="str">
            <v>Rockland</v>
          </cell>
          <cell r="E1873" t="str">
            <v>County</v>
          </cell>
          <cell r="F1873" t="str">
            <v>NY</v>
          </cell>
          <cell r="G1873">
            <v>311687</v>
          </cell>
          <cell r="H1873">
            <v>7.1738635233423277E-3</v>
          </cell>
          <cell r="I1873">
            <v>0.5</v>
          </cell>
          <cell r="J1873">
            <v>0</v>
          </cell>
          <cell r="K1873" t="str">
            <v>TONS</v>
          </cell>
        </row>
        <row r="1874">
          <cell r="A1874" t="str">
            <v>36089</v>
          </cell>
          <cell r="B1874" t="str">
            <v>36</v>
          </cell>
          <cell r="C1874" t="str">
            <v>089</v>
          </cell>
          <cell r="D1874" t="str">
            <v>St. Lawrence</v>
          </cell>
          <cell r="E1874" t="str">
            <v>County</v>
          </cell>
          <cell r="F1874" t="str">
            <v>NY</v>
          </cell>
          <cell r="G1874">
            <v>111944</v>
          </cell>
          <cell r="H1874">
            <v>0.61991710140784673</v>
          </cell>
          <cell r="I1874">
            <v>1</v>
          </cell>
          <cell r="J1874">
            <v>315.30401841791155</v>
          </cell>
          <cell r="K1874" t="str">
            <v>TONS</v>
          </cell>
        </row>
        <row r="1875">
          <cell r="A1875" t="str">
            <v>36091</v>
          </cell>
          <cell r="B1875" t="str">
            <v>36</v>
          </cell>
          <cell r="C1875" t="str">
            <v>091</v>
          </cell>
          <cell r="D1875" t="str">
            <v>Saratoga</v>
          </cell>
          <cell r="E1875" t="str">
            <v>County</v>
          </cell>
          <cell r="F1875" t="str">
            <v>NY</v>
          </cell>
          <cell r="G1875">
            <v>219607</v>
          </cell>
          <cell r="H1875">
            <v>0.29961704317257648</v>
          </cell>
          <cell r="I1875">
            <v>1</v>
          </cell>
          <cell r="J1875">
            <v>298.95633471470614</v>
          </cell>
          <cell r="K1875" t="str">
            <v>TONS</v>
          </cell>
        </row>
        <row r="1876">
          <cell r="A1876" t="str">
            <v>36093</v>
          </cell>
          <cell r="B1876" t="str">
            <v>36</v>
          </cell>
          <cell r="C1876" t="str">
            <v>093</v>
          </cell>
          <cell r="D1876" t="str">
            <v>Schenectady</v>
          </cell>
          <cell r="E1876" t="str">
            <v>County</v>
          </cell>
          <cell r="F1876" t="str">
            <v>NY</v>
          </cell>
          <cell r="G1876">
            <v>154727</v>
          </cell>
          <cell r="H1876">
            <v>8.1563010980630402E-2</v>
          </cell>
          <cell r="I1876">
            <v>1</v>
          </cell>
          <cell r="J1876">
            <v>0</v>
          </cell>
          <cell r="K1876" t="str">
            <v>TONS</v>
          </cell>
        </row>
        <row r="1877">
          <cell r="A1877" t="str">
            <v>36095</v>
          </cell>
          <cell r="B1877" t="str">
            <v>36</v>
          </cell>
          <cell r="C1877" t="str">
            <v>095</v>
          </cell>
          <cell r="D1877" t="str">
            <v>Schoharie</v>
          </cell>
          <cell r="E1877" t="str">
            <v>County</v>
          </cell>
          <cell r="F1877" t="str">
            <v>NY</v>
          </cell>
          <cell r="G1877">
            <v>32749</v>
          </cell>
          <cell r="H1877">
            <v>0.8284527771840362</v>
          </cell>
          <cell r="I1877">
            <v>1</v>
          </cell>
          <cell r="J1877">
            <v>123.27098570085248</v>
          </cell>
          <cell r="K1877" t="str">
            <v>TONS</v>
          </cell>
        </row>
        <row r="1878">
          <cell r="A1878" t="str">
            <v>36097</v>
          </cell>
          <cell r="B1878" t="str">
            <v>36</v>
          </cell>
          <cell r="C1878" t="str">
            <v>097</v>
          </cell>
          <cell r="D1878" t="str">
            <v>Schuyler</v>
          </cell>
          <cell r="E1878" t="str">
            <v>County</v>
          </cell>
          <cell r="F1878" t="str">
            <v>NY</v>
          </cell>
          <cell r="G1878">
            <v>18343</v>
          </cell>
          <cell r="H1878">
            <v>0.81153573570299298</v>
          </cell>
          <cell r="I1878">
            <v>1</v>
          </cell>
          <cell r="J1878">
            <v>67.635247250115754</v>
          </cell>
          <cell r="K1878" t="str">
            <v>TONS</v>
          </cell>
        </row>
        <row r="1879">
          <cell r="A1879" t="str">
            <v>36099</v>
          </cell>
          <cell r="B1879" t="str">
            <v>36</v>
          </cell>
          <cell r="C1879" t="str">
            <v>099</v>
          </cell>
          <cell r="D1879" t="str">
            <v>Seneca</v>
          </cell>
          <cell r="E1879" t="str">
            <v>County</v>
          </cell>
          <cell r="F1879" t="str">
            <v>NY</v>
          </cell>
          <cell r="G1879">
            <v>35251</v>
          </cell>
          <cell r="H1879">
            <v>0.58656492014410944</v>
          </cell>
          <cell r="I1879">
            <v>0.5</v>
          </cell>
          <cell r="J1879">
            <v>46.973465248913172</v>
          </cell>
          <cell r="K1879" t="str">
            <v>TONS</v>
          </cell>
        </row>
        <row r="1880">
          <cell r="A1880" t="str">
            <v>36101</v>
          </cell>
          <cell r="B1880" t="str">
            <v>36</v>
          </cell>
          <cell r="C1880" t="str">
            <v>101</v>
          </cell>
          <cell r="D1880" t="str">
            <v>Steuben</v>
          </cell>
          <cell r="E1880" t="str">
            <v>County</v>
          </cell>
          <cell r="F1880" t="str">
            <v>NY</v>
          </cell>
          <cell r="G1880">
            <v>98990</v>
          </cell>
          <cell r="H1880">
            <v>0.60370744519648445</v>
          </cell>
          <cell r="I1880">
            <v>1</v>
          </cell>
          <cell r="J1880">
            <v>271.52693879579243</v>
          </cell>
          <cell r="K1880" t="str">
            <v>TONS</v>
          </cell>
        </row>
        <row r="1881">
          <cell r="A1881" t="str">
            <v>36103</v>
          </cell>
          <cell r="B1881" t="str">
            <v>36</v>
          </cell>
          <cell r="C1881" t="str">
            <v>103</v>
          </cell>
          <cell r="D1881" t="str">
            <v>Suffolk</v>
          </cell>
          <cell r="E1881" t="str">
            <v>County</v>
          </cell>
          <cell r="F1881" t="str">
            <v>NY</v>
          </cell>
          <cell r="G1881">
            <v>1493350</v>
          </cell>
          <cell r="H1881">
            <v>2.6011316837981718E-2</v>
          </cell>
          <cell r="I1881">
            <v>0</v>
          </cell>
          <cell r="J1881">
            <v>0</v>
          </cell>
          <cell r="K1881" t="str">
            <v>TONS</v>
          </cell>
        </row>
        <row r="1882">
          <cell r="A1882" t="str">
            <v>36105</v>
          </cell>
          <cell r="B1882" t="str">
            <v>36</v>
          </cell>
          <cell r="C1882" t="str">
            <v>105</v>
          </cell>
          <cell r="D1882" t="str">
            <v>Sullivan</v>
          </cell>
          <cell r="E1882" t="str">
            <v>County</v>
          </cell>
          <cell r="F1882" t="str">
            <v>NY</v>
          </cell>
          <cell r="G1882">
            <v>77547</v>
          </cell>
          <cell r="H1882">
            <v>0.74165344887616547</v>
          </cell>
          <cell r="I1882">
            <v>1</v>
          </cell>
          <cell r="J1882">
            <v>261.31304414187201</v>
          </cell>
          <cell r="K1882" t="str">
            <v>TONS</v>
          </cell>
        </row>
        <row r="1883">
          <cell r="A1883" t="str">
            <v>36107</v>
          </cell>
          <cell r="B1883" t="str">
            <v>36</v>
          </cell>
          <cell r="C1883" t="str">
            <v>107</v>
          </cell>
          <cell r="D1883" t="str">
            <v>Tioga</v>
          </cell>
          <cell r="E1883" t="str">
            <v>County</v>
          </cell>
          <cell r="F1883" t="str">
            <v>NY</v>
          </cell>
          <cell r="G1883">
            <v>51125</v>
          </cell>
          <cell r="H1883">
            <v>0.65658679706601464</v>
          </cell>
          <cell r="I1883">
            <v>1</v>
          </cell>
          <cell r="J1883">
            <v>152.51780059733207</v>
          </cell>
          <cell r="K1883" t="str">
            <v>TONS</v>
          </cell>
        </row>
        <row r="1884">
          <cell r="A1884" t="str">
            <v>36109</v>
          </cell>
          <cell r="B1884" t="str">
            <v>36</v>
          </cell>
          <cell r="C1884" t="str">
            <v>109</v>
          </cell>
          <cell r="D1884" t="str">
            <v>Tompkins</v>
          </cell>
          <cell r="E1884" t="str">
            <v>County</v>
          </cell>
          <cell r="F1884" t="str">
            <v>NY</v>
          </cell>
          <cell r="G1884">
            <v>101564</v>
          </cell>
          <cell r="H1884">
            <v>0.43343113701705327</v>
          </cell>
          <cell r="I1884">
            <v>1</v>
          </cell>
          <cell r="J1884">
            <v>200.01150202857349</v>
          </cell>
          <cell r="K1884" t="str">
            <v>TONS</v>
          </cell>
        </row>
        <row r="1885">
          <cell r="A1885" t="str">
            <v>36111</v>
          </cell>
          <cell r="B1885" t="str">
            <v>36</v>
          </cell>
          <cell r="C1885" t="str">
            <v>111</v>
          </cell>
          <cell r="D1885" t="str">
            <v>Ulster</v>
          </cell>
          <cell r="E1885" t="str">
            <v>County</v>
          </cell>
          <cell r="F1885" t="str">
            <v>NY</v>
          </cell>
          <cell r="G1885">
            <v>182493</v>
          </cell>
          <cell r="H1885">
            <v>0.46040122086874563</v>
          </cell>
          <cell r="I1885">
            <v>1</v>
          </cell>
          <cell r="J1885">
            <v>381.74885623772155</v>
          </cell>
          <cell r="K1885" t="str">
            <v>TONS</v>
          </cell>
        </row>
        <row r="1886">
          <cell r="A1886" t="str">
            <v>36113</v>
          </cell>
          <cell r="B1886" t="str">
            <v>36</v>
          </cell>
          <cell r="C1886" t="str">
            <v>113</v>
          </cell>
          <cell r="D1886" t="str">
            <v>Warren</v>
          </cell>
          <cell r="E1886" t="str">
            <v>County</v>
          </cell>
          <cell r="F1886" t="str">
            <v>NY</v>
          </cell>
          <cell r="G1886">
            <v>65707</v>
          </cell>
          <cell r="H1886">
            <v>0.33929413913281692</v>
          </cell>
          <cell r="I1886">
            <v>1</v>
          </cell>
          <cell r="J1886">
            <v>101.29384671463659</v>
          </cell>
          <cell r="K1886" t="str">
            <v>TONS</v>
          </cell>
        </row>
        <row r="1887">
          <cell r="A1887" t="str">
            <v>36115</v>
          </cell>
          <cell r="B1887" t="str">
            <v>36</v>
          </cell>
          <cell r="C1887" t="str">
            <v>115</v>
          </cell>
          <cell r="D1887" t="str">
            <v>Washington</v>
          </cell>
          <cell r="E1887" t="str">
            <v>County</v>
          </cell>
          <cell r="F1887" t="str">
            <v>NY</v>
          </cell>
          <cell r="G1887">
            <v>63216</v>
          </cell>
          <cell r="H1887">
            <v>0.67898949633004302</v>
          </cell>
          <cell r="I1887">
            <v>1</v>
          </cell>
          <cell r="J1887">
            <v>195.02268693515501</v>
          </cell>
          <cell r="K1887" t="str">
            <v>TONS</v>
          </cell>
        </row>
        <row r="1888">
          <cell r="A1888" t="str">
            <v>36117</v>
          </cell>
          <cell r="B1888" t="str">
            <v>36</v>
          </cell>
          <cell r="C1888" t="str">
            <v>117</v>
          </cell>
          <cell r="D1888" t="str">
            <v>Wayne</v>
          </cell>
          <cell r="E1888" t="str">
            <v>County</v>
          </cell>
          <cell r="F1888" t="str">
            <v>NY</v>
          </cell>
          <cell r="G1888">
            <v>93772</v>
          </cell>
          <cell r="H1888">
            <v>0.60697223051657212</v>
          </cell>
          <cell r="I1888">
            <v>1</v>
          </cell>
          <cell r="J1888">
            <v>258.60508986529879</v>
          </cell>
          <cell r="K1888" t="str">
            <v>TONS</v>
          </cell>
        </row>
        <row r="1889">
          <cell r="A1889" t="str">
            <v>36119</v>
          </cell>
          <cell r="B1889" t="str">
            <v>36</v>
          </cell>
          <cell r="C1889" t="str">
            <v>119</v>
          </cell>
          <cell r="D1889" t="str">
            <v>Westchester</v>
          </cell>
          <cell r="E1889" t="str">
            <v>County</v>
          </cell>
          <cell r="F1889" t="str">
            <v>NY</v>
          </cell>
          <cell r="G1889">
            <v>949113</v>
          </cell>
          <cell r="H1889">
            <v>3.2734774468372051E-2</v>
          </cell>
          <cell r="I1889">
            <v>0.5</v>
          </cell>
          <cell r="J1889">
            <v>0</v>
          </cell>
          <cell r="K1889" t="str">
            <v>TONS</v>
          </cell>
        </row>
        <row r="1890">
          <cell r="A1890" t="str">
            <v>36121</v>
          </cell>
          <cell r="B1890" t="str">
            <v>36</v>
          </cell>
          <cell r="C1890" t="str">
            <v>121</v>
          </cell>
          <cell r="D1890" t="str">
            <v>Wyoming</v>
          </cell>
          <cell r="E1890" t="str">
            <v>County</v>
          </cell>
          <cell r="F1890" t="str">
            <v>NY</v>
          </cell>
          <cell r="G1890">
            <v>42155</v>
          </cell>
          <cell r="H1890">
            <v>0.64082552484877242</v>
          </cell>
          <cell r="I1890">
            <v>1</v>
          </cell>
          <cell r="J1890">
            <v>122.73939064991445</v>
          </cell>
          <cell r="K1890" t="str">
            <v>TONS</v>
          </cell>
        </row>
        <row r="1891">
          <cell r="A1891" t="str">
            <v>36123</v>
          </cell>
          <cell r="B1891" t="str">
            <v>36</v>
          </cell>
          <cell r="C1891" t="str">
            <v>123</v>
          </cell>
          <cell r="D1891" t="str">
            <v>Yates</v>
          </cell>
          <cell r="E1891" t="str">
            <v>County</v>
          </cell>
          <cell r="F1891" t="str">
            <v>NY</v>
          </cell>
          <cell r="G1891">
            <v>25348</v>
          </cell>
          <cell r="H1891">
            <v>0.7122455420546</v>
          </cell>
          <cell r="I1891">
            <v>1</v>
          </cell>
          <cell r="J1891">
            <v>82.02920555243783</v>
          </cell>
          <cell r="K1891" t="str">
            <v>TONS</v>
          </cell>
        </row>
        <row r="1892">
          <cell r="A1892" t="str">
            <v>37001</v>
          </cell>
          <cell r="B1892" t="str">
            <v>37</v>
          </cell>
          <cell r="C1892" t="str">
            <v>001</v>
          </cell>
          <cell r="D1892" t="str">
            <v>Alamance</v>
          </cell>
          <cell r="E1892" t="str">
            <v>County</v>
          </cell>
          <cell r="F1892" t="str">
            <v>NC</v>
          </cell>
          <cell r="G1892">
            <v>151131</v>
          </cell>
          <cell r="H1892">
            <v>0.28558005968332112</v>
          </cell>
          <cell r="I1892">
            <v>1</v>
          </cell>
          <cell r="J1892">
            <v>196.09950767936289</v>
          </cell>
          <cell r="K1892" t="str">
            <v>TONS</v>
          </cell>
        </row>
        <row r="1893">
          <cell r="A1893" t="str">
            <v>37003</v>
          </cell>
          <cell r="B1893" t="str">
            <v>37</v>
          </cell>
          <cell r="C1893" t="str">
            <v>003</v>
          </cell>
          <cell r="D1893" t="str">
            <v>Alexander</v>
          </cell>
          <cell r="E1893" t="str">
            <v>County</v>
          </cell>
          <cell r="F1893" t="str">
            <v>NC</v>
          </cell>
          <cell r="G1893">
            <v>37198</v>
          </cell>
          <cell r="H1893">
            <v>0.72778106349803751</v>
          </cell>
          <cell r="I1893">
            <v>1</v>
          </cell>
          <cell r="J1893">
            <v>123.00291640166151</v>
          </cell>
          <cell r="K1893" t="str">
            <v>TONS</v>
          </cell>
        </row>
        <row r="1894">
          <cell r="A1894" t="str">
            <v>37005</v>
          </cell>
          <cell r="B1894" t="str">
            <v>37</v>
          </cell>
          <cell r="C1894" t="str">
            <v>005</v>
          </cell>
          <cell r="D1894" t="str">
            <v>Alleghany</v>
          </cell>
          <cell r="E1894" t="str">
            <v>County</v>
          </cell>
          <cell r="F1894" t="str">
            <v>NC</v>
          </cell>
          <cell r="G1894">
            <v>11155</v>
          </cell>
          <cell r="H1894">
            <v>1</v>
          </cell>
          <cell r="I1894">
            <v>1</v>
          </cell>
          <cell r="J1894">
            <v>50.683271736869607</v>
          </cell>
          <cell r="K1894" t="str">
            <v>TONS</v>
          </cell>
        </row>
        <row r="1895">
          <cell r="A1895" t="str">
            <v>37007</v>
          </cell>
          <cell r="B1895" t="str">
            <v>37</v>
          </cell>
          <cell r="C1895" t="str">
            <v>007</v>
          </cell>
          <cell r="D1895" t="str">
            <v>Anson</v>
          </cell>
          <cell r="E1895" t="str">
            <v>County</v>
          </cell>
          <cell r="F1895" t="str">
            <v>NC</v>
          </cell>
          <cell r="G1895">
            <v>26948</v>
          </cell>
          <cell r="H1895">
            <v>0.78510464598485974</v>
          </cell>
          <cell r="I1895">
            <v>1</v>
          </cell>
          <cell r="J1895">
            <v>96.127833270905469</v>
          </cell>
          <cell r="K1895" t="str">
            <v>TONS</v>
          </cell>
        </row>
        <row r="1896">
          <cell r="A1896" t="str">
            <v>37009</v>
          </cell>
          <cell r="B1896" t="str">
            <v>37</v>
          </cell>
          <cell r="C1896" t="str">
            <v>009</v>
          </cell>
          <cell r="D1896" t="str">
            <v>Ashe</v>
          </cell>
          <cell r="E1896" t="str">
            <v>County</v>
          </cell>
          <cell r="F1896" t="str">
            <v>NC</v>
          </cell>
          <cell r="G1896">
            <v>27281</v>
          </cell>
          <cell r="H1896">
            <v>0.84864924306293754</v>
          </cell>
          <cell r="I1896">
            <v>1</v>
          </cell>
          <cell r="J1896">
            <v>105.19221042151547</v>
          </cell>
          <cell r="K1896" t="str">
            <v>TONS</v>
          </cell>
        </row>
        <row r="1897">
          <cell r="A1897" t="str">
            <v>37011</v>
          </cell>
          <cell r="B1897" t="str">
            <v>37</v>
          </cell>
          <cell r="C1897" t="str">
            <v>011</v>
          </cell>
          <cell r="D1897" t="str">
            <v>Avery</v>
          </cell>
          <cell r="E1897" t="str">
            <v>County</v>
          </cell>
          <cell r="F1897" t="str">
            <v>NC</v>
          </cell>
          <cell r="G1897">
            <v>17797</v>
          </cell>
          <cell r="H1897">
            <v>0.88784626622464458</v>
          </cell>
          <cell r="I1897">
            <v>1</v>
          </cell>
          <cell r="J1897">
            <v>71.792593161297788</v>
          </cell>
          <cell r="K1897" t="str">
            <v>TONS</v>
          </cell>
        </row>
        <row r="1898">
          <cell r="A1898" t="str">
            <v>37013</v>
          </cell>
          <cell r="B1898" t="str">
            <v>37</v>
          </cell>
          <cell r="C1898" t="str">
            <v>013</v>
          </cell>
          <cell r="D1898" t="str">
            <v>Beaufort</v>
          </cell>
          <cell r="E1898" t="str">
            <v>County</v>
          </cell>
          <cell r="F1898" t="str">
            <v>NC</v>
          </cell>
          <cell r="G1898">
            <v>47759</v>
          </cell>
          <cell r="H1898">
            <v>0.65600201009233861</v>
          </cell>
          <cell r="I1898">
            <v>1</v>
          </cell>
          <cell r="J1898">
            <v>142.34934141785075</v>
          </cell>
          <cell r="K1898" t="str">
            <v>TONS</v>
          </cell>
        </row>
        <row r="1899">
          <cell r="A1899" t="str">
            <v>37015</v>
          </cell>
          <cell r="B1899" t="str">
            <v>37</v>
          </cell>
          <cell r="C1899" t="str">
            <v>015</v>
          </cell>
          <cell r="D1899" t="str">
            <v>Bertie</v>
          </cell>
          <cell r="E1899" t="str">
            <v>County</v>
          </cell>
          <cell r="F1899" t="str">
            <v>NC</v>
          </cell>
          <cell r="G1899">
            <v>21282</v>
          </cell>
          <cell r="H1899">
            <v>0.83244056009773515</v>
          </cell>
          <cell r="I1899">
            <v>1</v>
          </cell>
          <cell r="J1899">
            <v>80.493486516394626</v>
          </cell>
          <cell r="K1899" t="str">
            <v>TONS</v>
          </cell>
        </row>
        <row r="1900">
          <cell r="A1900" t="str">
            <v>37017</v>
          </cell>
          <cell r="B1900" t="str">
            <v>37</v>
          </cell>
          <cell r="C1900" t="str">
            <v>017</v>
          </cell>
          <cell r="D1900" t="str">
            <v>Bladen</v>
          </cell>
          <cell r="E1900" t="str">
            <v>County</v>
          </cell>
          <cell r="F1900" t="str">
            <v>NC</v>
          </cell>
          <cell r="G1900">
            <v>35190</v>
          </cell>
          <cell r="H1900">
            <v>0.91233304916169367</v>
          </cell>
          <cell r="I1900">
            <v>1</v>
          </cell>
          <cell r="J1900">
            <v>145.87059068688473</v>
          </cell>
          <cell r="K1900" t="str">
            <v>TONS</v>
          </cell>
        </row>
        <row r="1901">
          <cell r="A1901" t="str">
            <v>37019</v>
          </cell>
          <cell r="B1901" t="str">
            <v>37</v>
          </cell>
          <cell r="C1901" t="str">
            <v>019</v>
          </cell>
          <cell r="D1901" t="str">
            <v>Brunswick</v>
          </cell>
          <cell r="E1901" t="str">
            <v>County</v>
          </cell>
          <cell r="F1901" t="str">
            <v>NC</v>
          </cell>
          <cell r="G1901">
            <v>107431</v>
          </cell>
          <cell r="H1901">
            <v>0.42960597965205571</v>
          </cell>
          <cell r="I1901">
            <v>1</v>
          </cell>
          <cell r="J1901">
            <v>209.69834517899986</v>
          </cell>
          <cell r="K1901" t="str">
            <v>TONS</v>
          </cell>
        </row>
        <row r="1902">
          <cell r="A1902" t="str">
            <v>37021</v>
          </cell>
          <cell r="B1902" t="str">
            <v>37</v>
          </cell>
          <cell r="C1902" t="str">
            <v>021</v>
          </cell>
          <cell r="D1902" t="str">
            <v>Buncombe</v>
          </cell>
          <cell r="E1902" t="str">
            <v>County</v>
          </cell>
          <cell r="F1902" t="str">
            <v>NC</v>
          </cell>
          <cell r="G1902">
            <v>238318</v>
          </cell>
          <cell r="H1902">
            <v>0.24079591134534528</v>
          </cell>
          <cell r="I1902">
            <v>1</v>
          </cell>
          <cell r="J1902">
            <v>260.7360136164948</v>
          </cell>
          <cell r="K1902" t="str">
            <v>TONS</v>
          </cell>
        </row>
        <row r="1903">
          <cell r="A1903" t="str">
            <v>37023</v>
          </cell>
          <cell r="B1903" t="str">
            <v>37</v>
          </cell>
          <cell r="C1903" t="str">
            <v>023</v>
          </cell>
          <cell r="D1903" t="str">
            <v>Burke</v>
          </cell>
          <cell r="E1903" t="str">
            <v>County</v>
          </cell>
          <cell r="F1903" t="str">
            <v>NC</v>
          </cell>
          <cell r="G1903">
            <v>90912</v>
          </cell>
          <cell r="H1903">
            <v>0.4265223512847589</v>
          </cell>
          <cell r="I1903">
            <v>1</v>
          </cell>
          <cell r="J1903">
            <v>176.18059568524032</v>
          </cell>
          <cell r="K1903" t="str">
            <v>TONS</v>
          </cell>
        </row>
        <row r="1904">
          <cell r="A1904" t="str">
            <v>37025</v>
          </cell>
          <cell r="B1904" t="str">
            <v>37</v>
          </cell>
          <cell r="C1904" t="str">
            <v>025</v>
          </cell>
          <cell r="D1904" t="str">
            <v>Cabarrus</v>
          </cell>
          <cell r="E1904" t="str">
            <v>County</v>
          </cell>
          <cell r="F1904" t="str">
            <v>NC</v>
          </cell>
          <cell r="G1904">
            <v>178011</v>
          </cell>
          <cell r="H1904">
            <v>0.19253304571065832</v>
          </cell>
          <cell r="I1904">
            <v>1</v>
          </cell>
          <cell r="J1904">
            <v>0</v>
          </cell>
          <cell r="K1904" t="str">
            <v>TONS</v>
          </cell>
        </row>
        <row r="1905">
          <cell r="A1905" t="str">
            <v>37027</v>
          </cell>
          <cell r="B1905" t="str">
            <v>37</v>
          </cell>
          <cell r="C1905" t="str">
            <v>027</v>
          </cell>
          <cell r="D1905" t="str">
            <v>Caldwell</v>
          </cell>
          <cell r="E1905" t="str">
            <v>County</v>
          </cell>
          <cell r="F1905" t="str">
            <v>NC</v>
          </cell>
          <cell r="G1905">
            <v>83029</v>
          </cell>
          <cell r="H1905">
            <v>0.34427730070216428</v>
          </cell>
          <cell r="I1905">
            <v>1</v>
          </cell>
          <cell r="J1905">
            <v>129.87730368430459</v>
          </cell>
          <cell r="K1905" t="str">
            <v>TONS</v>
          </cell>
        </row>
        <row r="1906">
          <cell r="A1906" t="str">
            <v>37029</v>
          </cell>
          <cell r="B1906" t="str">
            <v>37</v>
          </cell>
          <cell r="C1906" t="str">
            <v>029</v>
          </cell>
          <cell r="D1906" t="str">
            <v>Camden</v>
          </cell>
          <cell r="E1906" t="str">
            <v>County</v>
          </cell>
          <cell r="F1906" t="str">
            <v>NC</v>
          </cell>
          <cell r="G1906">
            <v>9980</v>
          </cell>
          <cell r="H1906">
            <v>0.99549098196392782</v>
          </cell>
          <cell r="I1906">
            <v>1</v>
          </cell>
          <cell r="J1906">
            <v>45.140143855293552</v>
          </cell>
          <cell r="K1906" t="str">
            <v>TONS</v>
          </cell>
        </row>
        <row r="1907">
          <cell r="A1907" t="str">
            <v>37031</v>
          </cell>
          <cell r="B1907" t="str">
            <v>37</v>
          </cell>
          <cell r="C1907" t="str">
            <v>031</v>
          </cell>
          <cell r="D1907" t="str">
            <v>Carteret</v>
          </cell>
          <cell r="E1907" t="str">
            <v>County</v>
          </cell>
          <cell r="F1907" t="str">
            <v>NC</v>
          </cell>
          <cell r="G1907">
            <v>66469</v>
          </cell>
          <cell r="H1907">
            <v>0.32603168394289067</v>
          </cell>
          <cell r="I1907">
            <v>0.5</v>
          </cell>
          <cell r="J1907">
            <v>49.23160832853884</v>
          </cell>
          <cell r="K1907" t="str">
            <v>TONS</v>
          </cell>
        </row>
        <row r="1908">
          <cell r="A1908" t="str">
            <v>37033</v>
          </cell>
          <cell r="B1908" t="str">
            <v>37</v>
          </cell>
          <cell r="C1908" t="str">
            <v>033</v>
          </cell>
          <cell r="D1908" t="str">
            <v>Caswell</v>
          </cell>
          <cell r="E1908" t="str">
            <v>County</v>
          </cell>
          <cell r="F1908" t="str">
            <v>NC</v>
          </cell>
          <cell r="G1908">
            <v>23719</v>
          </cell>
          <cell r="H1908">
            <v>0.99194738395379234</v>
          </cell>
          <cell r="I1908">
            <v>1</v>
          </cell>
          <cell r="J1908">
            <v>106.90058426042745</v>
          </cell>
          <cell r="K1908" t="str">
            <v>TONS</v>
          </cell>
        </row>
        <row r="1909">
          <cell r="A1909" t="str">
            <v>37035</v>
          </cell>
          <cell r="B1909" t="str">
            <v>37</v>
          </cell>
          <cell r="C1909" t="str">
            <v>035</v>
          </cell>
          <cell r="D1909" t="str">
            <v>Catawba</v>
          </cell>
          <cell r="E1909" t="str">
            <v>County</v>
          </cell>
          <cell r="F1909" t="str">
            <v>NC</v>
          </cell>
          <cell r="G1909">
            <v>154358</v>
          </cell>
          <cell r="H1909">
            <v>0.30295158009303047</v>
          </cell>
          <cell r="I1909">
            <v>1</v>
          </cell>
          <cell r="J1909">
            <v>212.4699091197879</v>
          </cell>
          <cell r="K1909" t="str">
            <v>TONS</v>
          </cell>
        </row>
        <row r="1910">
          <cell r="A1910" t="str">
            <v>37037</v>
          </cell>
          <cell r="B1910" t="str">
            <v>37</v>
          </cell>
          <cell r="C1910" t="str">
            <v>037</v>
          </cell>
          <cell r="D1910" t="str">
            <v>Chatham</v>
          </cell>
          <cell r="E1910" t="str">
            <v>County</v>
          </cell>
          <cell r="F1910" t="str">
            <v>NC</v>
          </cell>
          <cell r="G1910">
            <v>63505</v>
          </cell>
          <cell r="H1910">
            <v>0.65922368317455315</v>
          </cell>
          <cell r="I1910">
            <v>1</v>
          </cell>
          <cell r="J1910">
            <v>190.21107019204928</v>
          </cell>
          <cell r="K1910" t="str">
            <v>TONS</v>
          </cell>
        </row>
        <row r="1911">
          <cell r="A1911" t="str">
            <v>37039</v>
          </cell>
          <cell r="B1911" t="str">
            <v>37</v>
          </cell>
          <cell r="C1911" t="str">
            <v>039</v>
          </cell>
          <cell r="D1911" t="str">
            <v>Cherokee</v>
          </cell>
          <cell r="E1911" t="str">
            <v>County</v>
          </cell>
          <cell r="F1911" t="str">
            <v>NC</v>
          </cell>
          <cell r="G1911">
            <v>27444</v>
          </cell>
          <cell r="H1911">
            <v>1</v>
          </cell>
          <cell r="I1911">
            <v>1</v>
          </cell>
          <cell r="J1911">
            <v>124.69311605079781</v>
          </cell>
          <cell r="K1911" t="str">
            <v>TONS</v>
          </cell>
        </row>
        <row r="1912">
          <cell r="A1912" t="str">
            <v>37041</v>
          </cell>
          <cell r="B1912" t="str">
            <v>37</v>
          </cell>
          <cell r="C1912" t="str">
            <v>041</v>
          </cell>
          <cell r="D1912" t="str">
            <v>Chowan</v>
          </cell>
          <cell r="E1912" t="str">
            <v>County</v>
          </cell>
          <cell r="F1912" t="str">
            <v>NC</v>
          </cell>
          <cell r="G1912">
            <v>14793</v>
          </cell>
          <cell r="H1912">
            <v>0.67619820185222745</v>
          </cell>
          <cell r="I1912">
            <v>0.5</v>
          </cell>
          <cell r="J1912">
            <v>22.724552540739879</v>
          </cell>
          <cell r="K1912" t="str">
            <v>TONS</v>
          </cell>
        </row>
        <row r="1913">
          <cell r="A1913" t="str">
            <v>37043</v>
          </cell>
          <cell r="B1913" t="str">
            <v>37</v>
          </cell>
          <cell r="C1913" t="str">
            <v>043</v>
          </cell>
          <cell r="D1913" t="str">
            <v>Clay</v>
          </cell>
          <cell r="E1913" t="str">
            <v>County</v>
          </cell>
          <cell r="F1913" t="str">
            <v>NC</v>
          </cell>
          <cell r="G1913">
            <v>10587</v>
          </cell>
          <cell r="H1913">
            <v>1</v>
          </cell>
          <cell r="I1913">
            <v>1</v>
          </cell>
          <cell r="J1913">
            <v>48.102536788725999</v>
          </cell>
          <cell r="K1913" t="str">
            <v>TONS</v>
          </cell>
        </row>
        <row r="1914">
          <cell r="A1914" t="str">
            <v>37045</v>
          </cell>
          <cell r="B1914" t="str">
            <v>37</v>
          </cell>
          <cell r="C1914" t="str">
            <v>045</v>
          </cell>
          <cell r="D1914" t="str">
            <v>Cleveland</v>
          </cell>
          <cell r="E1914" t="str">
            <v>County</v>
          </cell>
          <cell r="F1914" t="str">
            <v>NC</v>
          </cell>
          <cell r="G1914">
            <v>98078</v>
          </cell>
          <cell r="H1914">
            <v>0.55790289361528578</v>
          </cell>
          <cell r="I1914">
            <v>1</v>
          </cell>
          <cell r="J1914">
            <v>248.61382903613011</v>
          </cell>
          <cell r="K1914" t="str">
            <v>TONS</v>
          </cell>
        </row>
        <row r="1915">
          <cell r="A1915" t="str">
            <v>37047</v>
          </cell>
          <cell r="B1915" t="str">
            <v>37</v>
          </cell>
          <cell r="C1915" t="str">
            <v>047</v>
          </cell>
          <cell r="D1915" t="str">
            <v>Columbus</v>
          </cell>
          <cell r="E1915" t="str">
            <v>County</v>
          </cell>
          <cell r="F1915" t="str">
            <v>NC</v>
          </cell>
          <cell r="G1915">
            <v>58098</v>
          </cell>
          <cell r="H1915">
            <v>0.80594856965816375</v>
          </cell>
          <cell r="I1915">
            <v>1</v>
          </cell>
          <cell r="J1915">
            <v>212.74706551386666</v>
          </cell>
          <cell r="K1915" t="str">
            <v>TONS</v>
          </cell>
        </row>
        <row r="1916">
          <cell r="A1916" t="str">
            <v>37049</v>
          </cell>
          <cell r="B1916" t="str">
            <v>37</v>
          </cell>
          <cell r="C1916" t="str">
            <v>049</v>
          </cell>
          <cell r="D1916" t="str">
            <v>Craven</v>
          </cell>
          <cell r="E1916" t="str">
            <v>County</v>
          </cell>
          <cell r="F1916" t="str">
            <v>NC</v>
          </cell>
          <cell r="G1916">
            <v>103505</v>
          </cell>
          <cell r="H1916">
            <v>0.27708806337858072</v>
          </cell>
          <cell r="I1916">
            <v>1</v>
          </cell>
          <cell r="J1916">
            <v>130.30894069147649</v>
          </cell>
          <cell r="K1916" t="str">
            <v>TONS</v>
          </cell>
        </row>
        <row r="1917">
          <cell r="A1917" t="str">
            <v>37051</v>
          </cell>
          <cell r="B1917" t="str">
            <v>37</v>
          </cell>
          <cell r="C1917" t="str">
            <v>051</v>
          </cell>
          <cell r="D1917" t="str">
            <v>Cumberland</v>
          </cell>
          <cell r="E1917" t="str">
            <v>County</v>
          </cell>
          <cell r="F1917" t="str">
            <v>NC</v>
          </cell>
          <cell r="G1917">
            <v>319431</v>
          </cell>
          <cell r="H1917">
            <v>0.13368145233242859</v>
          </cell>
          <cell r="I1917">
            <v>1</v>
          </cell>
          <cell r="J1917">
            <v>0</v>
          </cell>
          <cell r="K1917" t="str">
            <v>TONS</v>
          </cell>
        </row>
        <row r="1918">
          <cell r="A1918" t="str">
            <v>37053</v>
          </cell>
          <cell r="B1918" t="str">
            <v>37</v>
          </cell>
          <cell r="C1918" t="str">
            <v>053</v>
          </cell>
          <cell r="D1918" t="str">
            <v>Currituck</v>
          </cell>
          <cell r="E1918" t="str">
            <v>County</v>
          </cell>
          <cell r="F1918" t="str">
            <v>NC</v>
          </cell>
          <cell r="G1918">
            <v>23547</v>
          </cell>
          <cell r="H1918">
            <v>0.98314010277317709</v>
          </cell>
          <cell r="I1918">
            <v>0.5</v>
          </cell>
          <cell r="J1918">
            <v>52.591561663313826</v>
          </cell>
          <cell r="K1918" t="str">
            <v>TONS</v>
          </cell>
        </row>
        <row r="1919">
          <cell r="A1919" t="str">
            <v>37055</v>
          </cell>
          <cell r="B1919" t="str">
            <v>37</v>
          </cell>
          <cell r="C1919" t="str">
            <v>055</v>
          </cell>
          <cell r="D1919" t="str">
            <v>Dare</v>
          </cell>
          <cell r="E1919" t="str">
            <v>County</v>
          </cell>
          <cell r="F1919" t="str">
            <v>NC</v>
          </cell>
          <cell r="G1919">
            <v>33920</v>
          </cell>
          <cell r="H1919">
            <v>0.28959316037735849</v>
          </cell>
          <cell r="I1919">
            <v>0.5</v>
          </cell>
          <cell r="J1919">
            <v>22.315633270787544</v>
          </cell>
          <cell r="K1919" t="str">
            <v>TONS</v>
          </cell>
        </row>
        <row r="1920">
          <cell r="A1920" t="str">
            <v>37057</v>
          </cell>
          <cell r="B1920" t="str">
            <v>37</v>
          </cell>
          <cell r="C1920" t="str">
            <v>057</v>
          </cell>
          <cell r="D1920" t="str">
            <v>Davidson</v>
          </cell>
          <cell r="E1920" t="str">
            <v>County</v>
          </cell>
          <cell r="F1920" t="str">
            <v>NC</v>
          </cell>
          <cell r="G1920">
            <v>162878</v>
          </cell>
          <cell r="H1920">
            <v>0.47384545488033991</v>
          </cell>
          <cell r="I1920">
            <v>1</v>
          </cell>
          <cell r="J1920">
            <v>350.66644817390051</v>
          </cell>
          <cell r="K1920" t="str">
            <v>TONS</v>
          </cell>
        </row>
        <row r="1921">
          <cell r="A1921" t="str">
            <v>37059</v>
          </cell>
          <cell r="B1921" t="str">
            <v>37</v>
          </cell>
          <cell r="C1921" t="str">
            <v>059</v>
          </cell>
          <cell r="D1921" t="str">
            <v>Davie</v>
          </cell>
          <cell r="E1921" t="str">
            <v>County</v>
          </cell>
          <cell r="F1921" t="str">
            <v>NC</v>
          </cell>
          <cell r="G1921">
            <v>41240</v>
          </cell>
          <cell r="H1921">
            <v>0.70288554801163916</v>
          </cell>
          <cell r="I1921">
            <v>1</v>
          </cell>
          <cell r="J1921">
            <v>131.70380975675837</v>
          </cell>
          <cell r="K1921" t="str">
            <v>TONS</v>
          </cell>
        </row>
        <row r="1922">
          <cell r="A1922" t="str">
            <v>37061</v>
          </cell>
          <cell r="B1922" t="str">
            <v>37</v>
          </cell>
          <cell r="C1922" t="str">
            <v>061</v>
          </cell>
          <cell r="D1922" t="str">
            <v>Duplin</v>
          </cell>
          <cell r="E1922" t="str">
            <v>County</v>
          </cell>
          <cell r="F1922" t="str">
            <v>NC</v>
          </cell>
          <cell r="G1922">
            <v>58505</v>
          </cell>
          <cell r="H1922">
            <v>0.86464404751730617</v>
          </cell>
          <cell r="I1922">
            <v>1</v>
          </cell>
          <cell r="J1922">
            <v>229.83989099787416</v>
          </cell>
          <cell r="K1922" t="str">
            <v>TONS</v>
          </cell>
        </row>
        <row r="1923">
          <cell r="A1923" t="str">
            <v>37063</v>
          </cell>
          <cell r="B1923" t="str">
            <v>37</v>
          </cell>
          <cell r="C1923" t="str">
            <v>063</v>
          </cell>
          <cell r="D1923" t="str">
            <v>Durham</v>
          </cell>
          <cell r="E1923" t="str">
            <v>County</v>
          </cell>
          <cell r="F1923" t="str">
            <v>NC</v>
          </cell>
          <cell r="G1923">
            <v>267587</v>
          </cell>
          <cell r="H1923">
            <v>5.6277023921191986E-2</v>
          </cell>
          <cell r="I1923">
            <v>1</v>
          </cell>
          <cell r="J1923">
            <v>0</v>
          </cell>
          <cell r="K1923" t="str">
            <v>TONS</v>
          </cell>
        </row>
        <row r="1924">
          <cell r="A1924" t="str">
            <v>37065</v>
          </cell>
          <cell r="B1924" t="str">
            <v>37</v>
          </cell>
          <cell r="C1924" t="str">
            <v>065</v>
          </cell>
          <cell r="D1924" t="str">
            <v>Edgecombe</v>
          </cell>
          <cell r="E1924" t="str">
            <v>County</v>
          </cell>
          <cell r="F1924" t="str">
            <v>NC</v>
          </cell>
          <cell r="G1924">
            <v>56552</v>
          </cell>
          <cell r="H1924">
            <v>0.45306974112321402</v>
          </cell>
          <cell r="I1924">
            <v>1</v>
          </cell>
          <cell r="J1924">
            <v>116.41477260798506</v>
          </cell>
          <cell r="K1924" t="str">
            <v>TONS</v>
          </cell>
        </row>
        <row r="1925">
          <cell r="A1925" t="str">
            <v>37067</v>
          </cell>
          <cell r="B1925" t="str">
            <v>37</v>
          </cell>
          <cell r="C1925" t="str">
            <v>067</v>
          </cell>
          <cell r="D1925" t="str">
            <v>Forsyth</v>
          </cell>
          <cell r="E1925" t="str">
            <v>County</v>
          </cell>
          <cell r="F1925" t="str">
            <v>NC</v>
          </cell>
          <cell r="G1925">
            <v>350670</v>
          </cell>
          <cell r="H1925">
            <v>7.3465081130407506E-2</v>
          </cell>
          <cell r="I1925">
            <v>1</v>
          </cell>
          <cell r="J1925">
            <v>0</v>
          </cell>
          <cell r="K1925" t="str">
            <v>TONS</v>
          </cell>
        </row>
        <row r="1926">
          <cell r="A1926" t="str">
            <v>37069</v>
          </cell>
          <cell r="B1926" t="str">
            <v>37</v>
          </cell>
          <cell r="C1926" t="str">
            <v>069</v>
          </cell>
          <cell r="D1926" t="str">
            <v>Franklin</v>
          </cell>
          <cell r="E1926" t="str">
            <v>County</v>
          </cell>
          <cell r="F1926" t="str">
            <v>NC</v>
          </cell>
          <cell r="G1926">
            <v>60619</v>
          </cell>
          <cell r="H1926">
            <v>0.85318134578267535</v>
          </cell>
          <cell r="I1926">
            <v>1</v>
          </cell>
          <cell r="J1926">
            <v>234.98773025182965</v>
          </cell>
          <cell r="K1926" t="str">
            <v>TONS</v>
          </cell>
        </row>
        <row r="1927">
          <cell r="A1927" t="str">
            <v>37071</v>
          </cell>
          <cell r="B1927" t="str">
            <v>37</v>
          </cell>
          <cell r="C1927" t="str">
            <v>071</v>
          </cell>
          <cell r="D1927" t="str">
            <v>Gaston</v>
          </cell>
          <cell r="E1927" t="str">
            <v>County</v>
          </cell>
          <cell r="F1927" t="str">
            <v>NC</v>
          </cell>
          <cell r="G1927">
            <v>206086</v>
          </cell>
          <cell r="H1927">
            <v>0.19647622837068021</v>
          </cell>
          <cell r="I1927">
            <v>1</v>
          </cell>
          <cell r="J1927">
            <v>0</v>
          </cell>
          <cell r="K1927" t="str">
            <v>TONS</v>
          </cell>
        </row>
        <row r="1928">
          <cell r="A1928" t="str">
            <v>37073</v>
          </cell>
          <cell r="B1928" t="str">
            <v>37</v>
          </cell>
          <cell r="C1928" t="str">
            <v>073</v>
          </cell>
          <cell r="D1928" t="str">
            <v>Gates</v>
          </cell>
          <cell r="E1928" t="str">
            <v>County</v>
          </cell>
          <cell r="F1928" t="str">
            <v>NC</v>
          </cell>
          <cell r="G1928">
            <v>12197</v>
          </cell>
          <cell r="H1928">
            <v>1</v>
          </cell>
          <cell r="I1928">
            <v>1</v>
          </cell>
          <cell r="J1928">
            <v>55.41764817342883</v>
          </cell>
          <cell r="K1928" t="str">
            <v>TONS</v>
          </cell>
        </row>
        <row r="1929">
          <cell r="A1929" t="str">
            <v>37075</v>
          </cell>
          <cell r="B1929" t="str">
            <v>37</v>
          </cell>
          <cell r="C1929" t="str">
            <v>075</v>
          </cell>
          <cell r="D1929" t="str">
            <v>Graham</v>
          </cell>
          <cell r="E1929" t="str">
            <v>County</v>
          </cell>
          <cell r="F1929" t="str">
            <v>NC</v>
          </cell>
          <cell r="G1929">
            <v>8861</v>
          </cell>
          <cell r="H1929">
            <v>1</v>
          </cell>
          <cell r="I1929">
            <v>1</v>
          </cell>
          <cell r="J1929">
            <v>40.260373900529054</v>
          </cell>
          <cell r="K1929" t="str">
            <v>TONS</v>
          </cell>
        </row>
        <row r="1930">
          <cell r="A1930" t="str">
            <v>37077</v>
          </cell>
          <cell r="B1930" t="str">
            <v>37</v>
          </cell>
          <cell r="C1930" t="str">
            <v>077</v>
          </cell>
          <cell r="D1930" t="str">
            <v>Granville</v>
          </cell>
          <cell r="E1930" t="str">
            <v>County</v>
          </cell>
          <cell r="F1930" t="str">
            <v>NC</v>
          </cell>
          <cell r="G1930">
            <v>59916</v>
          </cell>
          <cell r="H1930">
            <v>0.54749983309967287</v>
          </cell>
          <cell r="I1930">
            <v>1</v>
          </cell>
          <cell r="J1930">
            <v>149.04653035018117</v>
          </cell>
          <cell r="K1930" t="str">
            <v>TONS</v>
          </cell>
        </row>
        <row r="1931">
          <cell r="A1931" t="str">
            <v>37079</v>
          </cell>
          <cell r="B1931" t="str">
            <v>37</v>
          </cell>
          <cell r="C1931" t="str">
            <v>079</v>
          </cell>
          <cell r="D1931" t="str">
            <v>Greene</v>
          </cell>
          <cell r="E1931" t="str">
            <v>County</v>
          </cell>
          <cell r="F1931" t="str">
            <v>NC</v>
          </cell>
          <cell r="G1931">
            <v>21362</v>
          </cell>
          <cell r="H1931">
            <v>1</v>
          </cell>
          <cell r="I1931">
            <v>1</v>
          </cell>
          <cell r="J1931">
            <v>97.059260496907982</v>
          </cell>
          <cell r="K1931" t="str">
            <v>TONS</v>
          </cell>
        </row>
        <row r="1932">
          <cell r="A1932" t="str">
            <v>37081</v>
          </cell>
          <cell r="B1932" t="str">
            <v>37</v>
          </cell>
          <cell r="C1932" t="str">
            <v>081</v>
          </cell>
          <cell r="D1932" t="str">
            <v>Guilford</v>
          </cell>
          <cell r="E1932" t="str">
            <v>County</v>
          </cell>
          <cell r="F1932" t="str">
            <v>NC</v>
          </cell>
          <cell r="G1932">
            <v>488406</v>
          </cell>
          <cell r="H1932">
            <v>0.12694356744184143</v>
          </cell>
          <cell r="I1932">
            <v>1</v>
          </cell>
          <cell r="J1932">
            <v>0</v>
          </cell>
          <cell r="K1932" t="str">
            <v>TONS</v>
          </cell>
        </row>
        <row r="1933">
          <cell r="A1933" t="str">
            <v>37083</v>
          </cell>
          <cell r="B1933" t="str">
            <v>37</v>
          </cell>
          <cell r="C1933" t="str">
            <v>083</v>
          </cell>
          <cell r="D1933" t="str">
            <v>Halifax</v>
          </cell>
          <cell r="E1933" t="str">
            <v>County</v>
          </cell>
          <cell r="F1933" t="str">
            <v>NC</v>
          </cell>
          <cell r="G1933">
            <v>54691</v>
          </cell>
          <cell r="H1933">
            <v>0.54705527417673838</v>
          </cell>
          <cell r="I1933">
            <v>1</v>
          </cell>
          <cell r="J1933">
            <v>135.93839597448695</v>
          </cell>
          <cell r="K1933" t="str">
            <v>TONS</v>
          </cell>
        </row>
        <row r="1934">
          <cell r="A1934" t="str">
            <v>37085</v>
          </cell>
          <cell r="B1934" t="str">
            <v>37</v>
          </cell>
          <cell r="C1934" t="str">
            <v>085</v>
          </cell>
          <cell r="D1934" t="str">
            <v>Harnett</v>
          </cell>
          <cell r="E1934" t="str">
            <v>County</v>
          </cell>
          <cell r="F1934" t="str">
            <v>NC</v>
          </cell>
          <cell r="G1934">
            <v>114678</v>
          </cell>
          <cell r="H1934">
            <v>0.55920926420063133</v>
          </cell>
          <cell r="I1934">
            <v>1</v>
          </cell>
          <cell r="J1934">
            <v>291.37315403081232</v>
          </cell>
          <cell r="K1934" t="str">
            <v>TONS</v>
          </cell>
        </row>
        <row r="1935">
          <cell r="A1935" t="str">
            <v>37087</v>
          </cell>
          <cell r="B1935" t="str">
            <v>37</v>
          </cell>
          <cell r="C1935" t="str">
            <v>087</v>
          </cell>
          <cell r="D1935" t="str">
            <v>Haywood</v>
          </cell>
          <cell r="E1935" t="str">
            <v>County</v>
          </cell>
          <cell r="F1935" t="str">
            <v>NC</v>
          </cell>
          <cell r="G1935">
            <v>59036</v>
          </cell>
          <cell r="H1935">
            <v>0.55440748018158414</v>
          </cell>
          <cell r="I1935">
            <v>1</v>
          </cell>
          <cell r="J1935">
            <v>148.71030783933148</v>
          </cell>
          <cell r="K1935" t="str">
            <v>TONS</v>
          </cell>
        </row>
        <row r="1936">
          <cell r="A1936" t="str">
            <v>37089</v>
          </cell>
          <cell r="B1936" t="str">
            <v>37</v>
          </cell>
          <cell r="C1936" t="str">
            <v>089</v>
          </cell>
          <cell r="D1936" t="str">
            <v>Henderson</v>
          </cell>
          <cell r="E1936" t="str">
            <v>County</v>
          </cell>
          <cell r="F1936" t="str">
            <v>NC</v>
          </cell>
          <cell r="G1936">
            <v>106740</v>
          </cell>
          <cell r="H1936">
            <v>0.33270563987258761</v>
          </cell>
          <cell r="I1936">
            <v>1</v>
          </cell>
          <cell r="J1936">
            <v>161.35500037574639</v>
          </cell>
          <cell r="K1936" t="str">
            <v>TONS</v>
          </cell>
        </row>
        <row r="1937">
          <cell r="A1937" t="str">
            <v>37091</v>
          </cell>
          <cell r="B1937" t="str">
            <v>37</v>
          </cell>
          <cell r="C1937" t="str">
            <v>091</v>
          </cell>
          <cell r="D1937" t="str">
            <v>Hertford</v>
          </cell>
          <cell r="E1937" t="str">
            <v>County</v>
          </cell>
          <cell r="F1937" t="str">
            <v>NC</v>
          </cell>
          <cell r="G1937">
            <v>24669</v>
          </cell>
          <cell r="H1937">
            <v>0.68636750577648065</v>
          </cell>
          <cell r="I1937">
            <v>1</v>
          </cell>
          <cell r="J1937">
            <v>76.931345320365409</v>
          </cell>
          <cell r="K1937" t="str">
            <v>TONS</v>
          </cell>
        </row>
        <row r="1938">
          <cell r="A1938" t="str">
            <v>37093</v>
          </cell>
          <cell r="B1938" t="str">
            <v>37</v>
          </cell>
          <cell r="C1938" t="str">
            <v>093</v>
          </cell>
          <cell r="D1938" t="str">
            <v>Hoke</v>
          </cell>
          <cell r="E1938" t="str">
            <v>County</v>
          </cell>
          <cell r="F1938" t="str">
            <v>NC</v>
          </cell>
          <cell r="G1938">
            <v>46952</v>
          </cell>
          <cell r="H1938">
            <v>0.43150451524961664</v>
          </cell>
          <cell r="I1938">
            <v>1</v>
          </cell>
          <cell r="J1938">
            <v>92.05227121371388</v>
          </cell>
          <cell r="K1938" t="str">
            <v>TONS</v>
          </cell>
        </row>
        <row r="1939">
          <cell r="A1939" t="str">
            <v>37095</v>
          </cell>
          <cell r="B1939" t="str">
            <v>37</v>
          </cell>
          <cell r="C1939" t="str">
            <v>095</v>
          </cell>
          <cell r="D1939" t="str">
            <v>Hyde</v>
          </cell>
          <cell r="E1939" t="str">
            <v>County</v>
          </cell>
          <cell r="F1939" t="str">
            <v>NC</v>
          </cell>
          <cell r="G1939">
            <v>5810</v>
          </cell>
          <cell r="H1939">
            <v>1</v>
          </cell>
          <cell r="I1939">
            <v>0.5</v>
          </cell>
          <cell r="J1939">
            <v>13.199005324572498</v>
          </cell>
          <cell r="K1939" t="str">
            <v>TONS</v>
          </cell>
        </row>
        <row r="1940">
          <cell r="A1940" t="str">
            <v>37097</v>
          </cell>
          <cell r="B1940" t="str">
            <v>37</v>
          </cell>
          <cell r="C1940" t="str">
            <v>097</v>
          </cell>
          <cell r="D1940" t="str">
            <v>Iredell</v>
          </cell>
          <cell r="E1940" t="str">
            <v>County</v>
          </cell>
          <cell r="F1940" t="str">
            <v>NC</v>
          </cell>
          <cell r="G1940">
            <v>159437</v>
          </cell>
          <cell r="H1940">
            <v>0.3791215338974015</v>
          </cell>
          <cell r="I1940">
            <v>1</v>
          </cell>
          <cell r="J1940">
            <v>274.63926879487411</v>
          </cell>
          <cell r="K1940" t="str">
            <v>TONS</v>
          </cell>
        </row>
        <row r="1941">
          <cell r="A1941" t="str">
            <v>37099</v>
          </cell>
          <cell r="B1941" t="str">
            <v>37</v>
          </cell>
          <cell r="C1941" t="str">
            <v>099</v>
          </cell>
          <cell r="D1941" t="str">
            <v>Jackson</v>
          </cell>
          <cell r="E1941" t="str">
            <v>County</v>
          </cell>
          <cell r="F1941" t="str">
            <v>NC</v>
          </cell>
          <cell r="G1941">
            <v>40271</v>
          </cell>
          <cell r="H1941">
            <v>0.73089816493258175</v>
          </cell>
          <cell r="I1941">
            <v>1</v>
          </cell>
          <cell r="J1941">
            <v>133.73477546418826</v>
          </cell>
          <cell r="K1941" t="str">
            <v>TONS</v>
          </cell>
        </row>
        <row r="1942">
          <cell r="A1942" t="str">
            <v>37101</v>
          </cell>
          <cell r="B1942" t="str">
            <v>37</v>
          </cell>
          <cell r="C1942" t="str">
            <v>101</v>
          </cell>
          <cell r="D1942" t="str">
            <v>Johnston</v>
          </cell>
          <cell r="E1942" t="str">
            <v>County</v>
          </cell>
          <cell r="F1942" t="str">
            <v>NC</v>
          </cell>
          <cell r="G1942">
            <v>168878</v>
          </cell>
          <cell r="H1942">
            <v>0.52036973436445244</v>
          </cell>
          <cell r="I1942">
            <v>1</v>
          </cell>
          <cell r="J1942">
            <v>399.28240582378885</v>
          </cell>
          <cell r="K1942" t="str">
            <v>TONS</v>
          </cell>
        </row>
        <row r="1943">
          <cell r="A1943" t="str">
            <v>37103</v>
          </cell>
          <cell r="B1943" t="str">
            <v>37</v>
          </cell>
          <cell r="C1943" t="str">
            <v>103</v>
          </cell>
          <cell r="D1943" t="str">
            <v>Jones</v>
          </cell>
          <cell r="E1943" t="str">
            <v>County</v>
          </cell>
          <cell r="F1943" t="str">
            <v>NC</v>
          </cell>
          <cell r="G1943">
            <v>10153</v>
          </cell>
          <cell r="H1943">
            <v>1</v>
          </cell>
          <cell r="I1943">
            <v>1</v>
          </cell>
          <cell r="J1943">
            <v>46.130637198066978</v>
          </cell>
          <cell r="K1943" t="str">
            <v>TONS</v>
          </cell>
        </row>
        <row r="1944">
          <cell r="A1944" t="str">
            <v>37105</v>
          </cell>
          <cell r="B1944" t="str">
            <v>37</v>
          </cell>
          <cell r="C1944" t="str">
            <v>105</v>
          </cell>
          <cell r="D1944" t="str">
            <v>Lee</v>
          </cell>
          <cell r="E1944" t="str">
            <v>County</v>
          </cell>
          <cell r="F1944" t="str">
            <v>NC</v>
          </cell>
          <cell r="G1944">
            <v>57866</v>
          </cell>
          <cell r="H1944">
            <v>0.42764317561262227</v>
          </cell>
          <cell r="I1944">
            <v>1</v>
          </cell>
          <cell r="J1944">
            <v>112.43462504711569</v>
          </cell>
          <cell r="K1944" t="str">
            <v>TONS</v>
          </cell>
        </row>
        <row r="1945">
          <cell r="A1945" t="str">
            <v>37107</v>
          </cell>
          <cell r="B1945" t="str">
            <v>37</v>
          </cell>
          <cell r="C1945" t="str">
            <v>107</v>
          </cell>
          <cell r="D1945" t="str">
            <v>Lenoir</v>
          </cell>
          <cell r="E1945" t="str">
            <v>County</v>
          </cell>
          <cell r="F1945" t="str">
            <v>NC</v>
          </cell>
          <cell r="G1945">
            <v>59495</v>
          </cell>
          <cell r="H1945">
            <v>0.45005462643919658</v>
          </cell>
          <cell r="I1945">
            <v>1</v>
          </cell>
          <cell r="J1945">
            <v>121.65802635826273</v>
          </cell>
          <cell r="K1945" t="str">
            <v>TONS</v>
          </cell>
        </row>
        <row r="1946">
          <cell r="A1946" t="str">
            <v>37109</v>
          </cell>
          <cell r="B1946" t="str">
            <v>37</v>
          </cell>
          <cell r="C1946" t="str">
            <v>109</v>
          </cell>
          <cell r="D1946" t="str">
            <v>Lincoln</v>
          </cell>
          <cell r="E1946" t="str">
            <v>County</v>
          </cell>
          <cell r="F1946" t="str">
            <v>NC</v>
          </cell>
          <cell r="G1946">
            <v>78265</v>
          </cell>
          <cell r="H1946">
            <v>0.54553120807512934</v>
          </cell>
          <cell r="I1946">
            <v>1</v>
          </cell>
          <cell r="J1946">
            <v>193.99130166538637</v>
          </cell>
          <cell r="K1946" t="str">
            <v>TONS</v>
          </cell>
        </row>
        <row r="1947">
          <cell r="A1947" t="str">
            <v>37111</v>
          </cell>
          <cell r="B1947" t="str">
            <v>37</v>
          </cell>
          <cell r="C1947" t="str">
            <v>111</v>
          </cell>
          <cell r="D1947" t="str">
            <v>McDowell</v>
          </cell>
          <cell r="E1947" t="str">
            <v>County</v>
          </cell>
          <cell r="F1947" t="str">
            <v>NC</v>
          </cell>
          <cell r="G1947">
            <v>44996</v>
          </cell>
          <cell r="H1947">
            <v>0.70301804604853768</v>
          </cell>
          <cell r="I1947">
            <v>1</v>
          </cell>
          <cell r="J1947">
            <v>143.72603629335691</v>
          </cell>
          <cell r="K1947" t="str">
            <v>TONS</v>
          </cell>
        </row>
        <row r="1948">
          <cell r="A1948" t="str">
            <v>37113</v>
          </cell>
          <cell r="B1948" t="str">
            <v>37</v>
          </cell>
          <cell r="C1948" t="str">
            <v>113</v>
          </cell>
          <cell r="D1948" t="str">
            <v>Macon</v>
          </cell>
          <cell r="E1948" t="str">
            <v>County</v>
          </cell>
          <cell r="F1948" t="str">
            <v>NC</v>
          </cell>
          <cell r="G1948">
            <v>33922</v>
          </cell>
          <cell r="H1948">
            <v>0.80010022993927243</v>
          </cell>
          <cell r="I1948">
            <v>1</v>
          </cell>
          <cell r="J1948">
            <v>123.31642117529162</v>
          </cell>
          <cell r="K1948" t="str">
            <v>TONS</v>
          </cell>
        </row>
        <row r="1949">
          <cell r="A1949" t="str">
            <v>37115</v>
          </cell>
          <cell r="B1949" t="str">
            <v>37</v>
          </cell>
          <cell r="C1949" t="str">
            <v>115</v>
          </cell>
          <cell r="D1949" t="str">
            <v>Madison</v>
          </cell>
          <cell r="E1949" t="str">
            <v>County</v>
          </cell>
          <cell r="F1949" t="str">
            <v>NC</v>
          </cell>
          <cell r="G1949">
            <v>20764</v>
          </cell>
          <cell r="H1949">
            <v>0.90618377961857055</v>
          </cell>
          <cell r="I1949">
            <v>1</v>
          </cell>
          <cell r="J1949">
            <v>85.49138870470091</v>
          </cell>
          <cell r="K1949" t="str">
            <v>TONS</v>
          </cell>
        </row>
        <row r="1950">
          <cell r="A1950" t="str">
            <v>37117</v>
          </cell>
          <cell r="B1950" t="str">
            <v>37</v>
          </cell>
          <cell r="C1950" t="str">
            <v>117</v>
          </cell>
          <cell r="D1950" t="str">
            <v>Martin</v>
          </cell>
          <cell r="E1950" t="str">
            <v>County</v>
          </cell>
          <cell r="F1950" t="str">
            <v>NC</v>
          </cell>
          <cell r="G1950">
            <v>24505</v>
          </cell>
          <cell r="H1950">
            <v>0.78122832075086712</v>
          </cell>
          <cell r="I1950">
            <v>1</v>
          </cell>
          <cell r="J1950">
            <v>86.981672266304955</v>
          </cell>
          <cell r="K1950" t="str">
            <v>TONS</v>
          </cell>
        </row>
        <row r="1951">
          <cell r="A1951" t="str">
            <v>37119</v>
          </cell>
          <cell r="B1951" t="str">
            <v>37</v>
          </cell>
          <cell r="C1951" t="str">
            <v>119</v>
          </cell>
          <cell r="D1951" t="str">
            <v>Mecklenburg</v>
          </cell>
          <cell r="E1951" t="str">
            <v>County</v>
          </cell>
          <cell r="F1951" t="str">
            <v>NC</v>
          </cell>
          <cell r="G1951">
            <v>919628</v>
          </cell>
          <cell r="H1951">
            <v>1.0654308046296981E-2</v>
          </cell>
          <cell r="I1951">
            <v>1</v>
          </cell>
          <cell r="J1951">
            <v>0</v>
          </cell>
          <cell r="K1951" t="str">
            <v>TONS</v>
          </cell>
        </row>
        <row r="1952">
          <cell r="A1952" t="str">
            <v>37121</v>
          </cell>
          <cell r="B1952" t="str">
            <v>37</v>
          </cell>
          <cell r="C1952" t="str">
            <v>121</v>
          </cell>
          <cell r="D1952" t="str">
            <v>Mitchell</v>
          </cell>
          <cell r="E1952" t="str">
            <v>County</v>
          </cell>
          <cell r="F1952" t="str">
            <v>NC</v>
          </cell>
          <cell r="G1952">
            <v>15579</v>
          </cell>
          <cell r="H1952">
            <v>0.82643301880736886</v>
          </cell>
          <cell r="I1952">
            <v>1</v>
          </cell>
          <cell r="J1952">
            <v>58.498173340403071</v>
          </cell>
          <cell r="K1952" t="str">
            <v>TONS</v>
          </cell>
        </row>
        <row r="1953">
          <cell r="A1953" t="str">
            <v>37123</v>
          </cell>
          <cell r="B1953" t="str">
            <v>37</v>
          </cell>
          <cell r="C1953" t="str">
            <v>123</v>
          </cell>
          <cell r="D1953" t="str">
            <v>Montgomery</v>
          </cell>
          <cell r="E1953" t="str">
            <v>County</v>
          </cell>
          <cell r="F1953" t="str">
            <v>NC</v>
          </cell>
          <cell r="G1953">
            <v>27798</v>
          </cell>
          <cell r="H1953">
            <v>0.76836463054896031</v>
          </cell>
          <cell r="I1953">
            <v>1</v>
          </cell>
          <cell r="J1953">
            <v>97.045629854576248</v>
          </cell>
          <cell r="K1953" t="str">
            <v>TONS</v>
          </cell>
        </row>
        <row r="1954">
          <cell r="A1954" t="str">
            <v>37125</v>
          </cell>
          <cell r="B1954" t="str">
            <v>37</v>
          </cell>
          <cell r="C1954" t="str">
            <v>125</v>
          </cell>
          <cell r="D1954" t="str">
            <v>Moore</v>
          </cell>
          <cell r="E1954" t="str">
            <v>County</v>
          </cell>
          <cell r="F1954" t="str">
            <v>NC</v>
          </cell>
          <cell r="G1954">
            <v>88247</v>
          </cell>
          <cell r="H1954">
            <v>0.50657812730177798</v>
          </cell>
          <cell r="I1954">
            <v>1</v>
          </cell>
          <cell r="J1954">
            <v>203.11474493276731</v>
          </cell>
          <cell r="K1954" t="str">
            <v>TONS</v>
          </cell>
        </row>
        <row r="1955">
          <cell r="A1955" t="str">
            <v>37127</v>
          </cell>
          <cell r="B1955" t="str">
            <v>37</v>
          </cell>
          <cell r="C1955" t="str">
            <v>127</v>
          </cell>
          <cell r="D1955" t="str">
            <v>Nash</v>
          </cell>
          <cell r="E1955" t="str">
            <v>County</v>
          </cell>
          <cell r="F1955" t="str">
            <v>NC</v>
          </cell>
          <cell r="G1955">
            <v>95840</v>
          </cell>
          <cell r="H1955">
            <v>0.4756260434056761</v>
          </cell>
          <cell r="I1955">
            <v>1</v>
          </cell>
          <cell r="J1955">
            <v>207.11306668341231</v>
          </cell>
          <cell r="K1955" t="str">
            <v>TONS</v>
          </cell>
        </row>
        <row r="1956">
          <cell r="A1956" t="str">
            <v>37129</v>
          </cell>
          <cell r="B1956" t="str">
            <v>37</v>
          </cell>
          <cell r="C1956" t="str">
            <v>129</v>
          </cell>
          <cell r="D1956" t="str">
            <v>New Hanover</v>
          </cell>
          <cell r="E1956" t="str">
            <v>County</v>
          </cell>
          <cell r="F1956" t="str">
            <v>NC</v>
          </cell>
          <cell r="G1956">
            <v>202667</v>
          </cell>
          <cell r="H1956">
            <v>2.2149634622311478E-2</v>
          </cell>
          <cell r="I1956">
            <v>0.5</v>
          </cell>
          <cell r="J1956">
            <v>0</v>
          </cell>
          <cell r="K1956" t="str">
            <v>TONS</v>
          </cell>
        </row>
        <row r="1957">
          <cell r="A1957" t="str">
            <v>37131</v>
          </cell>
          <cell r="B1957" t="str">
            <v>37</v>
          </cell>
          <cell r="C1957" t="str">
            <v>131</v>
          </cell>
          <cell r="D1957" t="str">
            <v>Northampton</v>
          </cell>
          <cell r="E1957" t="str">
            <v>County</v>
          </cell>
          <cell r="F1957" t="str">
            <v>NC</v>
          </cell>
          <cell r="G1957">
            <v>22099</v>
          </cell>
          <cell r="H1957">
            <v>0.8936603466220191</v>
          </cell>
          <cell r="I1957">
            <v>1</v>
          </cell>
          <cell r="J1957">
            <v>89.730518469873417</v>
          </cell>
          <cell r="K1957" t="str">
            <v>TONS</v>
          </cell>
        </row>
        <row r="1958">
          <cell r="A1958" t="str">
            <v>37133</v>
          </cell>
          <cell r="B1958" t="str">
            <v>37</v>
          </cell>
          <cell r="C1958" t="str">
            <v>133</v>
          </cell>
          <cell r="D1958" t="str">
            <v>Onslow</v>
          </cell>
          <cell r="E1958" t="str">
            <v>County</v>
          </cell>
          <cell r="F1958" t="str">
            <v>NC</v>
          </cell>
          <cell r="G1958">
            <v>177772</v>
          </cell>
          <cell r="H1958">
            <v>0.26348918839862295</v>
          </cell>
          <cell r="I1958">
            <v>1</v>
          </cell>
          <cell r="J1958">
            <v>212.82430582041323</v>
          </cell>
          <cell r="K1958" t="str">
            <v>TONS</v>
          </cell>
        </row>
        <row r="1959">
          <cell r="A1959" t="str">
            <v>37135</v>
          </cell>
          <cell r="B1959" t="str">
            <v>37</v>
          </cell>
          <cell r="C1959" t="str">
            <v>135</v>
          </cell>
          <cell r="D1959" t="str">
            <v>Orange</v>
          </cell>
          <cell r="E1959" t="str">
            <v>County</v>
          </cell>
          <cell r="F1959" t="str">
            <v>NC</v>
          </cell>
          <cell r="G1959">
            <v>133801</v>
          </cell>
          <cell r="H1959">
            <v>0.28531924275603321</v>
          </cell>
          <cell r="I1959">
            <v>1</v>
          </cell>
          <cell r="J1959">
            <v>173.45446721889147</v>
          </cell>
          <cell r="K1959" t="str">
            <v>TONS</v>
          </cell>
        </row>
        <row r="1960">
          <cell r="A1960" t="str">
            <v>37137</v>
          </cell>
          <cell r="B1960" t="str">
            <v>37</v>
          </cell>
          <cell r="C1960" t="str">
            <v>137</v>
          </cell>
          <cell r="D1960" t="str">
            <v>Pamlico</v>
          </cell>
          <cell r="E1960" t="str">
            <v>County</v>
          </cell>
          <cell r="F1960" t="str">
            <v>NC</v>
          </cell>
          <cell r="G1960">
            <v>13144</v>
          </cell>
          <cell r="H1960">
            <v>1</v>
          </cell>
          <cell r="I1960">
            <v>0.5</v>
          </cell>
          <cell r="J1960">
            <v>29.860193801408073</v>
          </cell>
          <cell r="K1960" t="str">
            <v>TONS</v>
          </cell>
        </row>
        <row r="1961">
          <cell r="A1961" t="str">
            <v>37139</v>
          </cell>
          <cell r="B1961" t="str">
            <v>37</v>
          </cell>
          <cell r="C1961" t="str">
            <v>139</v>
          </cell>
          <cell r="D1961" t="str">
            <v>Pasquotank</v>
          </cell>
          <cell r="E1961" t="str">
            <v>County</v>
          </cell>
          <cell r="F1961" t="str">
            <v>NC</v>
          </cell>
          <cell r="G1961">
            <v>40661</v>
          </cell>
          <cell r="H1961">
            <v>0.41319692088241805</v>
          </cell>
          <cell r="I1961">
            <v>0.5</v>
          </cell>
          <cell r="J1961">
            <v>38.168070302606289</v>
          </cell>
          <cell r="K1961" t="str">
            <v>TONS</v>
          </cell>
        </row>
        <row r="1962">
          <cell r="A1962" t="str">
            <v>37141</v>
          </cell>
          <cell r="B1962" t="str">
            <v>37</v>
          </cell>
          <cell r="C1962" t="str">
            <v>141</v>
          </cell>
          <cell r="D1962" t="str">
            <v>Pender</v>
          </cell>
          <cell r="E1962" t="str">
            <v>County</v>
          </cell>
          <cell r="F1962" t="str">
            <v>NC</v>
          </cell>
          <cell r="G1962">
            <v>52217</v>
          </cell>
          <cell r="H1962">
            <v>0.68755386176915567</v>
          </cell>
          <cell r="I1962">
            <v>1</v>
          </cell>
          <cell r="J1962">
            <v>163.1224403314292</v>
          </cell>
          <cell r="K1962" t="str">
            <v>TONS</v>
          </cell>
        </row>
        <row r="1963">
          <cell r="A1963" t="str">
            <v>37143</v>
          </cell>
          <cell r="B1963" t="str">
            <v>37</v>
          </cell>
          <cell r="C1963" t="str">
            <v>143</v>
          </cell>
          <cell r="D1963" t="str">
            <v>Perquimans</v>
          </cell>
          <cell r="E1963" t="str">
            <v>County</v>
          </cell>
          <cell r="F1963" t="str">
            <v>NC</v>
          </cell>
          <cell r="G1963">
            <v>13453</v>
          </cell>
          <cell r="H1963">
            <v>1</v>
          </cell>
          <cell r="I1963">
            <v>1</v>
          </cell>
          <cell r="J1963">
            <v>61.124343762985824</v>
          </cell>
          <cell r="K1963" t="str">
            <v>TONS</v>
          </cell>
        </row>
        <row r="1964">
          <cell r="A1964" t="str">
            <v>37145</v>
          </cell>
          <cell r="B1964" t="str">
            <v>37</v>
          </cell>
          <cell r="C1964" t="str">
            <v>145</v>
          </cell>
          <cell r="D1964" t="str">
            <v>Person</v>
          </cell>
          <cell r="E1964" t="str">
            <v>County</v>
          </cell>
          <cell r="F1964" t="str">
            <v>NC</v>
          </cell>
          <cell r="G1964">
            <v>39464</v>
          </cell>
          <cell r="H1964">
            <v>0.75521994729373609</v>
          </cell>
          <cell r="I1964">
            <v>1</v>
          </cell>
          <cell r="J1964">
            <v>135.41588801843673</v>
          </cell>
          <cell r="K1964" t="str">
            <v>TONS</v>
          </cell>
        </row>
        <row r="1965">
          <cell r="A1965" t="str">
            <v>37147</v>
          </cell>
          <cell r="B1965" t="str">
            <v>37</v>
          </cell>
          <cell r="C1965" t="str">
            <v>147</v>
          </cell>
          <cell r="D1965" t="str">
            <v>Pitt</v>
          </cell>
          <cell r="E1965" t="str">
            <v>County</v>
          </cell>
          <cell r="F1965" t="str">
            <v>NC</v>
          </cell>
          <cell r="G1965">
            <v>168148</v>
          </cell>
          <cell r="H1965">
            <v>0.25435925494207484</v>
          </cell>
          <cell r="I1965">
            <v>1</v>
          </cell>
          <cell r="J1965">
            <v>194.32752417623607</v>
          </cell>
          <cell r="K1965" t="str">
            <v>TONS</v>
          </cell>
        </row>
        <row r="1966">
          <cell r="A1966" t="str">
            <v>37149</v>
          </cell>
          <cell r="B1966" t="str">
            <v>37</v>
          </cell>
          <cell r="C1966" t="str">
            <v>149</v>
          </cell>
          <cell r="D1966" t="str">
            <v>Polk</v>
          </cell>
          <cell r="E1966" t="str">
            <v>County</v>
          </cell>
          <cell r="F1966" t="str">
            <v>NC</v>
          </cell>
          <cell r="G1966">
            <v>20510</v>
          </cell>
          <cell r="H1966">
            <v>0.92272062408581179</v>
          </cell>
          <cell r="I1966">
            <v>1</v>
          </cell>
          <cell r="J1966">
            <v>85.986635376087619</v>
          </cell>
          <cell r="K1966" t="str">
            <v>TONS</v>
          </cell>
        </row>
        <row r="1967">
          <cell r="A1967" t="str">
            <v>37151</v>
          </cell>
          <cell r="B1967" t="str">
            <v>37</v>
          </cell>
          <cell r="C1967" t="str">
            <v>151</v>
          </cell>
          <cell r="D1967" t="str">
            <v>Randolph</v>
          </cell>
          <cell r="E1967" t="str">
            <v>County</v>
          </cell>
          <cell r="F1967" t="str">
            <v>NC</v>
          </cell>
          <cell r="G1967">
            <v>141752</v>
          </cell>
          <cell r="H1967">
            <v>0.56242592697104798</v>
          </cell>
          <cell r="I1967">
            <v>1</v>
          </cell>
          <cell r="J1967">
            <v>362.23431996610759</v>
          </cell>
          <cell r="K1967" t="str">
            <v>TONS</v>
          </cell>
        </row>
        <row r="1968">
          <cell r="A1968" t="str">
            <v>37153</v>
          </cell>
          <cell r="B1968" t="str">
            <v>37</v>
          </cell>
          <cell r="C1968" t="str">
            <v>153</v>
          </cell>
          <cell r="D1968" t="str">
            <v>Richmond</v>
          </cell>
          <cell r="E1968" t="str">
            <v>County</v>
          </cell>
          <cell r="F1968" t="str">
            <v>NC</v>
          </cell>
          <cell r="G1968">
            <v>46639</v>
          </cell>
          <cell r="H1968">
            <v>0.45530564548982611</v>
          </cell>
          <cell r="I1968">
            <v>1</v>
          </cell>
          <cell r="J1968">
            <v>96.482229971530799</v>
          </cell>
          <cell r="K1968" t="str">
            <v>TONS</v>
          </cell>
        </row>
        <row r="1969">
          <cell r="A1969" t="str">
            <v>37155</v>
          </cell>
          <cell r="B1969" t="str">
            <v>37</v>
          </cell>
          <cell r="C1969" t="str">
            <v>155</v>
          </cell>
          <cell r="D1969" t="str">
            <v>Robeson</v>
          </cell>
          <cell r="E1969" t="str">
            <v>County</v>
          </cell>
          <cell r="F1969" t="str">
            <v>NC</v>
          </cell>
          <cell r="G1969">
            <v>134168</v>
          </cell>
          <cell r="H1969">
            <v>0.62613290799594534</v>
          </cell>
          <cell r="I1969">
            <v>1</v>
          </cell>
          <cell r="J1969">
            <v>381.68979012095076</v>
          </cell>
          <cell r="K1969" t="str">
            <v>TONS</v>
          </cell>
        </row>
        <row r="1970">
          <cell r="A1970" t="str">
            <v>37157</v>
          </cell>
          <cell r="B1970" t="str">
            <v>37</v>
          </cell>
          <cell r="C1970" t="str">
            <v>157</v>
          </cell>
          <cell r="D1970" t="str">
            <v>Rockingham</v>
          </cell>
          <cell r="E1970" t="str">
            <v>County</v>
          </cell>
          <cell r="F1970" t="str">
            <v>NC</v>
          </cell>
          <cell r="G1970">
            <v>93643</v>
          </cell>
          <cell r="H1970">
            <v>0.61944833036105207</v>
          </cell>
          <cell r="I1970">
            <v>1</v>
          </cell>
          <cell r="J1970">
            <v>263.55755657916586</v>
          </cell>
          <cell r="K1970" t="str">
            <v>TONS</v>
          </cell>
        </row>
        <row r="1971">
          <cell r="A1971" t="str">
            <v>37159</v>
          </cell>
          <cell r="B1971" t="str">
            <v>37</v>
          </cell>
          <cell r="C1971" t="str">
            <v>159</v>
          </cell>
          <cell r="D1971" t="str">
            <v>Rowan</v>
          </cell>
          <cell r="E1971" t="str">
            <v>County</v>
          </cell>
          <cell r="F1971" t="str">
            <v>NC</v>
          </cell>
          <cell r="G1971">
            <v>138428</v>
          </cell>
          <cell r="H1971">
            <v>0.38822348079868235</v>
          </cell>
          <cell r="I1971">
            <v>1</v>
          </cell>
          <cell r="J1971">
            <v>244.17478318342532</v>
          </cell>
          <cell r="K1971" t="str">
            <v>TONS</v>
          </cell>
        </row>
        <row r="1972">
          <cell r="A1972" t="str">
            <v>37161</v>
          </cell>
          <cell r="B1972" t="str">
            <v>37</v>
          </cell>
          <cell r="C1972" t="str">
            <v>161</v>
          </cell>
          <cell r="D1972" t="str">
            <v>Rutherford</v>
          </cell>
          <cell r="E1972" t="str">
            <v>County</v>
          </cell>
          <cell r="F1972" t="str">
            <v>NC</v>
          </cell>
          <cell r="G1972">
            <v>67810</v>
          </cell>
          <cell r="H1972">
            <v>0.61041144373986134</v>
          </cell>
          <cell r="I1972">
            <v>1</v>
          </cell>
          <cell r="J1972">
            <v>188.06651579852146</v>
          </cell>
          <cell r="K1972" t="str">
            <v>TONS</v>
          </cell>
        </row>
        <row r="1973">
          <cell r="A1973" t="str">
            <v>37163</v>
          </cell>
          <cell r="B1973" t="str">
            <v>37</v>
          </cell>
          <cell r="C1973" t="str">
            <v>163</v>
          </cell>
          <cell r="D1973" t="str">
            <v>Sampson</v>
          </cell>
          <cell r="E1973" t="str">
            <v>County</v>
          </cell>
          <cell r="F1973" t="str">
            <v>NC</v>
          </cell>
          <cell r="G1973">
            <v>63431</v>
          </cell>
          <cell r="H1973">
            <v>0.84963188346392138</v>
          </cell>
          <cell r="I1973">
            <v>1</v>
          </cell>
          <cell r="J1973">
            <v>244.86540239490037</v>
          </cell>
          <cell r="K1973" t="str">
            <v>TONS</v>
          </cell>
        </row>
        <row r="1974">
          <cell r="A1974" t="str">
            <v>37165</v>
          </cell>
          <cell r="B1974" t="str">
            <v>37</v>
          </cell>
          <cell r="C1974" t="str">
            <v>165</v>
          </cell>
          <cell r="D1974" t="str">
            <v>Scotland</v>
          </cell>
          <cell r="E1974" t="str">
            <v>County</v>
          </cell>
          <cell r="F1974" t="str">
            <v>NC</v>
          </cell>
          <cell r="G1974">
            <v>36157</v>
          </cell>
          <cell r="H1974">
            <v>0.48391736040047573</v>
          </cell>
          <cell r="I1974">
            <v>1</v>
          </cell>
          <cell r="J1974">
            <v>79.49844962617729</v>
          </cell>
          <cell r="K1974" t="str">
            <v>TONS</v>
          </cell>
        </row>
        <row r="1975">
          <cell r="A1975" t="str">
            <v>37167</v>
          </cell>
          <cell r="B1975" t="str">
            <v>37</v>
          </cell>
          <cell r="C1975" t="str">
            <v>167</v>
          </cell>
          <cell r="D1975" t="str">
            <v>Stanly</v>
          </cell>
          <cell r="E1975" t="str">
            <v>County</v>
          </cell>
          <cell r="F1975" t="str">
            <v>NC</v>
          </cell>
          <cell r="G1975">
            <v>60585</v>
          </cell>
          <cell r="H1975">
            <v>0.67713130312783687</v>
          </cell>
          <cell r="I1975">
            <v>1</v>
          </cell>
          <cell r="J1975">
            <v>186.39449033916082</v>
          </cell>
          <cell r="K1975" t="str">
            <v>TONS</v>
          </cell>
        </row>
        <row r="1976">
          <cell r="A1976" t="str">
            <v>37169</v>
          </cell>
          <cell r="B1976" t="str">
            <v>37</v>
          </cell>
          <cell r="C1976" t="str">
            <v>169</v>
          </cell>
          <cell r="D1976" t="str">
            <v>Stokes</v>
          </cell>
          <cell r="E1976" t="str">
            <v>County</v>
          </cell>
          <cell r="F1976" t="str">
            <v>NC</v>
          </cell>
          <cell r="G1976">
            <v>47401</v>
          </cell>
          <cell r="H1976">
            <v>0.75696715259171743</v>
          </cell>
          <cell r="I1976">
            <v>1</v>
          </cell>
          <cell r="J1976">
            <v>163.027025835107</v>
          </cell>
          <cell r="K1976" t="str">
            <v>TONS</v>
          </cell>
        </row>
        <row r="1977">
          <cell r="A1977" t="str">
            <v>37171</v>
          </cell>
          <cell r="B1977" t="str">
            <v>37</v>
          </cell>
          <cell r="C1977" t="str">
            <v>171</v>
          </cell>
          <cell r="D1977" t="str">
            <v>Surry</v>
          </cell>
          <cell r="E1977" t="str">
            <v>County</v>
          </cell>
          <cell r="F1977" t="str">
            <v>NC</v>
          </cell>
          <cell r="G1977">
            <v>73673</v>
          </cell>
          <cell r="H1977">
            <v>0.68805396821087783</v>
          </cell>
          <cell r="I1977">
            <v>1</v>
          </cell>
          <cell r="J1977">
            <v>230.31696347948522</v>
          </cell>
          <cell r="K1977" t="str">
            <v>TONS</v>
          </cell>
        </row>
        <row r="1978">
          <cell r="A1978" t="str">
            <v>37173</v>
          </cell>
          <cell r="B1978" t="str">
            <v>37</v>
          </cell>
          <cell r="C1978" t="str">
            <v>173</v>
          </cell>
          <cell r="D1978" t="str">
            <v>Swain</v>
          </cell>
          <cell r="E1978" t="str">
            <v>County</v>
          </cell>
          <cell r="F1978" t="str">
            <v>NC</v>
          </cell>
          <cell r="G1978">
            <v>13981</v>
          </cell>
          <cell r="H1978">
            <v>1</v>
          </cell>
          <cell r="I1978">
            <v>1</v>
          </cell>
          <cell r="J1978">
            <v>63.523336813372836</v>
          </cell>
          <cell r="K1978" t="str">
            <v>TONS</v>
          </cell>
        </row>
        <row r="1979">
          <cell r="A1979" t="str">
            <v>37175</v>
          </cell>
          <cell r="B1979" t="str">
            <v>37</v>
          </cell>
          <cell r="C1979" t="str">
            <v>175</v>
          </cell>
          <cell r="D1979" t="str">
            <v>Transylvania</v>
          </cell>
          <cell r="E1979" t="str">
            <v>County</v>
          </cell>
          <cell r="F1979" t="str">
            <v>NC</v>
          </cell>
          <cell r="G1979">
            <v>33090</v>
          </cell>
          <cell r="H1979">
            <v>0.59637352674524025</v>
          </cell>
          <cell r="I1979">
            <v>1</v>
          </cell>
          <cell r="J1979">
            <v>89.662365258214692</v>
          </cell>
          <cell r="K1979" t="str">
            <v>TONS</v>
          </cell>
        </row>
        <row r="1980">
          <cell r="A1980" t="str">
            <v>37177</v>
          </cell>
          <cell r="B1980" t="str">
            <v>37</v>
          </cell>
          <cell r="C1980" t="str">
            <v>177</v>
          </cell>
          <cell r="D1980" t="str">
            <v>Tyrrell</v>
          </cell>
          <cell r="E1980" t="str">
            <v>County</v>
          </cell>
          <cell r="F1980" t="str">
            <v>NC</v>
          </cell>
          <cell r="G1980">
            <v>4407</v>
          </cell>
          <cell r="H1980">
            <v>1</v>
          </cell>
          <cell r="I1980">
            <v>0.5</v>
          </cell>
          <cell r="J1980">
            <v>10.011706792666264</v>
          </cell>
          <cell r="K1980" t="str">
            <v>TONS</v>
          </cell>
        </row>
        <row r="1981">
          <cell r="A1981" t="str">
            <v>37179</v>
          </cell>
          <cell r="B1981" t="str">
            <v>37</v>
          </cell>
          <cell r="C1981" t="str">
            <v>179</v>
          </cell>
          <cell r="D1981" t="str">
            <v>Union</v>
          </cell>
          <cell r="E1981" t="str">
            <v>County</v>
          </cell>
          <cell r="F1981" t="str">
            <v>NC</v>
          </cell>
          <cell r="G1981">
            <v>201292</v>
          </cell>
          <cell r="H1981">
            <v>0.27289211692466664</v>
          </cell>
          <cell r="I1981">
            <v>1</v>
          </cell>
          <cell r="J1981">
            <v>249.58160464168398</v>
          </cell>
          <cell r="K1981" t="str">
            <v>TONS</v>
          </cell>
        </row>
        <row r="1982">
          <cell r="A1982" t="str">
            <v>37181</v>
          </cell>
          <cell r="B1982" t="str">
            <v>37</v>
          </cell>
          <cell r="C1982" t="str">
            <v>181</v>
          </cell>
          <cell r="D1982" t="str">
            <v>Vance</v>
          </cell>
          <cell r="E1982" t="str">
            <v>County</v>
          </cell>
          <cell r="F1982" t="str">
            <v>NC</v>
          </cell>
          <cell r="G1982">
            <v>45422</v>
          </cell>
          <cell r="H1982">
            <v>0.54079520936990888</v>
          </cell>
          <cell r="I1982">
            <v>1</v>
          </cell>
          <cell r="J1982">
            <v>111.60769941232319</v>
          </cell>
          <cell r="K1982" t="str">
            <v>TONS</v>
          </cell>
        </row>
        <row r="1983">
          <cell r="A1983" t="str">
            <v>37183</v>
          </cell>
          <cell r="B1983" t="str">
            <v>37</v>
          </cell>
          <cell r="C1983" t="str">
            <v>183</v>
          </cell>
          <cell r="D1983" t="str">
            <v>Wake</v>
          </cell>
          <cell r="E1983" t="str">
            <v>County</v>
          </cell>
          <cell r="F1983" t="str">
            <v>NC</v>
          </cell>
          <cell r="G1983">
            <v>900993</v>
          </cell>
          <cell r="H1983">
            <v>6.1013792559986596E-2</v>
          </cell>
          <cell r="I1983">
            <v>1</v>
          </cell>
          <cell r="J1983">
            <v>0</v>
          </cell>
          <cell r="K1983" t="str">
            <v>TONS</v>
          </cell>
        </row>
        <row r="1984">
          <cell r="A1984" t="str">
            <v>37185</v>
          </cell>
          <cell r="B1984" t="str">
            <v>37</v>
          </cell>
          <cell r="C1984" t="str">
            <v>185</v>
          </cell>
          <cell r="D1984" t="str">
            <v>Warren</v>
          </cell>
          <cell r="E1984" t="str">
            <v>County</v>
          </cell>
          <cell r="F1984" t="str">
            <v>NC</v>
          </cell>
          <cell r="G1984">
            <v>20972</v>
          </cell>
          <cell r="H1984">
            <v>1</v>
          </cell>
          <cell r="I1984">
            <v>1</v>
          </cell>
          <cell r="J1984">
            <v>95.287276993781234</v>
          </cell>
          <cell r="K1984" t="str">
            <v>TONS</v>
          </cell>
        </row>
        <row r="1985">
          <cell r="A1985" t="str">
            <v>37187</v>
          </cell>
          <cell r="B1985" t="str">
            <v>37</v>
          </cell>
          <cell r="C1985" t="str">
            <v>187</v>
          </cell>
          <cell r="D1985" t="str">
            <v>Washington</v>
          </cell>
          <cell r="E1985" t="str">
            <v>County</v>
          </cell>
          <cell r="F1985" t="str">
            <v>NC</v>
          </cell>
          <cell r="G1985">
            <v>13228</v>
          </cell>
          <cell r="H1985">
            <v>0.67757786513456308</v>
          </cell>
          <cell r="I1985">
            <v>1</v>
          </cell>
          <cell r="J1985">
            <v>40.723815739808373</v>
          </cell>
          <cell r="K1985" t="str">
            <v>TONS</v>
          </cell>
        </row>
        <row r="1986">
          <cell r="A1986" t="str">
            <v>37189</v>
          </cell>
          <cell r="B1986" t="str">
            <v>37</v>
          </cell>
          <cell r="C1986" t="str">
            <v>189</v>
          </cell>
          <cell r="D1986" t="str">
            <v>Watauga</v>
          </cell>
          <cell r="E1986" t="str">
            <v>County</v>
          </cell>
          <cell r="F1986" t="str">
            <v>NC</v>
          </cell>
          <cell r="G1986">
            <v>51079</v>
          </cell>
          <cell r="H1986">
            <v>0.55435697644824689</v>
          </cell>
          <cell r="I1986">
            <v>1</v>
          </cell>
          <cell r="J1986">
            <v>128.65508942189152</v>
          </cell>
          <cell r="K1986" t="str">
            <v>TONS</v>
          </cell>
        </row>
        <row r="1987">
          <cell r="A1987" t="str">
            <v>37191</v>
          </cell>
          <cell r="B1987" t="str">
            <v>37</v>
          </cell>
          <cell r="C1987" t="str">
            <v>191</v>
          </cell>
          <cell r="D1987" t="str">
            <v>Wayne</v>
          </cell>
          <cell r="E1987" t="str">
            <v>County</v>
          </cell>
          <cell r="F1987" t="str">
            <v>NC</v>
          </cell>
          <cell r="G1987">
            <v>122623</v>
          </cell>
          <cell r="H1987">
            <v>0.46404018821917586</v>
          </cell>
          <cell r="I1987">
            <v>1</v>
          </cell>
          <cell r="J1987">
            <v>258.53693665364</v>
          </cell>
          <cell r="K1987" t="str">
            <v>TONS</v>
          </cell>
        </row>
        <row r="1988">
          <cell r="A1988" t="str">
            <v>37193</v>
          </cell>
          <cell r="B1988" t="str">
            <v>37</v>
          </cell>
          <cell r="C1988" t="str">
            <v>193</v>
          </cell>
          <cell r="D1988" t="str">
            <v>Wilkes</v>
          </cell>
          <cell r="E1988" t="str">
            <v>County</v>
          </cell>
          <cell r="F1988" t="str">
            <v>NC</v>
          </cell>
          <cell r="G1988">
            <v>69340</v>
          </cell>
          <cell r="H1988">
            <v>0.72790597057975193</v>
          </cell>
          <cell r="I1988">
            <v>1</v>
          </cell>
          <cell r="J1988">
            <v>229.32647013671178</v>
          </cell>
          <cell r="K1988" t="str">
            <v>TONS</v>
          </cell>
        </row>
        <row r="1989">
          <cell r="A1989" t="str">
            <v>37195</v>
          </cell>
          <cell r="B1989" t="str">
            <v>37</v>
          </cell>
          <cell r="C1989" t="str">
            <v>195</v>
          </cell>
          <cell r="D1989" t="str">
            <v>Wilson</v>
          </cell>
          <cell r="E1989" t="str">
            <v>County</v>
          </cell>
          <cell r="F1989" t="str">
            <v>NC</v>
          </cell>
          <cell r="G1989">
            <v>81234</v>
          </cell>
          <cell r="H1989">
            <v>0.38661151734495408</v>
          </cell>
          <cell r="I1989">
            <v>1</v>
          </cell>
          <cell r="J1989">
            <v>142.69465102358822</v>
          </cell>
          <cell r="K1989" t="str">
            <v>TONS</v>
          </cell>
        </row>
        <row r="1990">
          <cell r="A1990" t="str">
            <v>37197</v>
          </cell>
          <cell r="B1990" t="str">
            <v>37</v>
          </cell>
          <cell r="C1990" t="str">
            <v>197</v>
          </cell>
          <cell r="D1990" t="str">
            <v>Yadkin</v>
          </cell>
          <cell r="E1990" t="str">
            <v>County</v>
          </cell>
          <cell r="F1990" t="str">
            <v>NC</v>
          </cell>
          <cell r="G1990">
            <v>38406</v>
          </cell>
          <cell r="H1990">
            <v>0.84676873405197106</v>
          </cell>
          <cell r="I1990">
            <v>1</v>
          </cell>
          <cell r="J1990">
            <v>147.76070642355327</v>
          </cell>
          <cell r="K1990" t="str">
            <v>TONS</v>
          </cell>
        </row>
        <row r="1991">
          <cell r="A1991" t="str">
            <v>37199</v>
          </cell>
          <cell r="B1991" t="str">
            <v>37</v>
          </cell>
          <cell r="C1991" t="str">
            <v>199</v>
          </cell>
          <cell r="D1991" t="str">
            <v>Yancey</v>
          </cell>
          <cell r="E1991" t="str">
            <v>County</v>
          </cell>
          <cell r="F1991" t="str">
            <v>NC</v>
          </cell>
          <cell r="G1991">
            <v>17818</v>
          </cell>
          <cell r="H1991">
            <v>1</v>
          </cell>
          <cell r="I1991">
            <v>1</v>
          </cell>
          <cell r="J1991">
            <v>80.956928355673938</v>
          </cell>
          <cell r="K1991" t="str">
            <v>TONS</v>
          </cell>
        </row>
        <row r="1992">
          <cell r="A1992" t="str">
            <v>38001</v>
          </cell>
          <cell r="B1992" t="str">
            <v>38</v>
          </cell>
          <cell r="C1992" t="str">
            <v>001</v>
          </cell>
          <cell r="D1992" t="str">
            <v>Adams</v>
          </cell>
          <cell r="E1992" t="str">
            <v>County</v>
          </cell>
          <cell r="F1992" t="str">
            <v>ND</v>
          </cell>
          <cell r="G1992">
            <v>2343</v>
          </cell>
          <cell r="H1992">
            <v>1</v>
          </cell>
          <cell r="I1992">
            <v>0</v>
          </cell>
          <cell r="J1992">
            <v>0</v>
          </cell>
          <cell r="K1992" t="str">
            <v>TONS</v>
          </cell>
        </row>
        <row r="1993">
          <cell r="A1993" t="str">
            <v>38003</v>
          </cell>
          <cell r="B1993" t="str">
            <v>38</v>
          </cell>
          <cell r="C1993" t="str">
            <v>003</v>
          </cell>
          <cell r="D1993" t="str">
            <v>Barnes</v>
          </cell>
          <cell r="E1993" t="str">
            <v>County</v>
          </cell>
          <cell r="F1993" t="str">
            <v>ND</v>
          </cell>
          <cell r="G1993">
            <v>11066</v>
          </cell>
          <cell r="H1993">
            <v>0.39553587565515996</v>
          </cell>
          <cell r="I1993">
            <v>0</v>
          </cell>
          <cell r="J1993">
            <v>0</v>
          </cell>
          <cell r="K1993" t="str">
            <v>TONS</v>
          </cell>
        </row>
        <row r="1994">
          <cell r="A1994" t="str">
            <v>38005</v>
          </cell>
          <cell r="B1994" t="str">
            <v>38</v>
          </cell>
          <cell r="C1994" t="str">
            <v>005</v>
          </cell>
          <cell r="D1994" t="str">
            <v>Benson</v>
          </cell>
          <cell r="E1994" t="str">
            <v>County</v>
          </cell>
          <cell r="F1994" t="str">
            <v>ND</v>
          </cell>
          <cell r="G1994">
            <v>6660</v>
          </cell>
          <cell r="H1994">
            <v>1</v>
          </cell>
          <cell r="I1994">
            <v>0</v>
          </cell>
          <cell r="J1994">
            <v>0</v>
          </cell>
          <cell r="K1994" t="str">
            <v>TONS</v>
          </cell>
        </row>
        <row r="1995">
          <cell r="A1995" t="str">
            <v>38007</v>
          </cell>
          <cell r="B1995" t="str">
            <v>38</v>
          </cell>
          <cell r="C1995" t="str">
            <v>007</v>
          </cell>
          <cell r="D1995" t="str">
            <v>Billings</v>
          </cell>
          <cell r="E1995" t="str">
            <v>County</v>
          </cell>
          <cell r="F1995" t="str">
            <v>ND</v>
          </cell>
          <cell r="G1995">
            <v>783</v>
          </cell>
          <cell r="H1995">
            <v>1</v>
          </cell>
          <cell r="I1995">
            <v>0</v>
          </cell>
          <cell r="J1995">
            <v>0</v>
          </cell>
          <cell r="K1995" t="str">
            <v>TONS</v>
          </cell>
        </row>
        <row r="1996">
          <cell r="A1996" t="str">
            <v>38009</v>
          </cell>
          <cell r="B1996" t="str">
            <v>38</v>
          </cell>
          <cell r="C1996" t="str">
            <v>009</v>
          </cell>
          <cell r="D1996" t="str">
            <v>Bottineau</v>
          </cell>
          <cell r="E1996" t="str">
            <v>County</v>
          </cell>
          <cell r="F1996" t="str">
            <v>ND</v>
          </cell>
          <cell r="G1996">
            <v>6429</v>
          </cell>
          <cell r="H1996">
            <v>1</v>
          </cell>
          <cell r="I1996">
            <v>0.5</v>
          </cell>
          <cell r="J1996">
            <v>14.60523325846413</v>
          </cell>
          <cell r="K1996" t="str">
            <v>TONS</v>
          </cell>
        </row>
        <row r="1997">
          <cell r="A1997" t="str">
            <v>38011</v>
          </cell>
          <cell r="B1997" t="str">
            <v>38</v>
          </cell>
          <cell r="C1997" t="str">
            <v>011</v>
          </cell>
          <cell r="D1997" t="str">
            <v>Bowman</v>
          </cell>
          <cell r="E1997" t="str">
            <v>County</v>
          </cell>
          <cell r="F1997" t="str">
            <v>ND</v>
          </cell>
          <cell r="G1997">
            <v>3151</v>
          </cell>
          <cell r="H1997">
            <v>1</v>
          </cell>
          <cell r="I1997">
            <v>0</v>
          </cell>
          <cell r="J1997">
            <v>0</v>
          </cell>
          <cell r="K1997" t="str">
            <v>TONS</v>
          </cell>
        </row>
        <row r="1998">
          <cell r="A1998" t="str">
            <v>38013</v>
          </cell>
          <cell r="B1998" t="str">
            <v>38</v>
          </cell>
          <cell r="C1998" t="str">
            <v>013</v>
          </cell>
          <cell r="D1998" t="str">
            <v>Burke</v>
          </cell>
          <cell r="E1998" t="str">
            <v>County</v>
          </cell>
          <cell r="F1998" t="str">
            <v>ND</v>
          </cell>
          <cell r="G1998">
            <v>1968</v>
          </cell>
          <cell r="H1998">
            <v>1</v>
          </cell>
          <cell r="I1998">
            <v>1</v>
          </cell>
          <cell r="J1998">
            <v>8.9417013696243295</v>
          </cell>
          <cell r="K1998" t="str">
            <v>TONS</v>
          </cell>
        </row>
        <row r="1999">
          <cell r="A1999" t="str">
            <v>38015</v>
          </cell>
          <cell r="B1999" t="str">
            <v>38</v>
          </cell>
          <cell r="C1999" t="str">
            <v>015</v>
          </cell>
          <cell r="D1999" t="str">
            <v>Burleigh</v>
          </cell>
          <cell r="E1999" t="str">
            <v>County</v>
          </cell>
          <cell r="F1999" t="str">
            <v>ND</v>
          </cell>
          <cell r="G1999">
            <v>81308</v>
          </cell>
          <cell r="H1999">
            <v>0.18547990357652383</v>
          </cell>
          <cell r="I1999">
            <v>0</v>
          </cell>
          <cell r="J1999">
            <v>0</v>
          </cell>
          <cell r="K1999" t="str">
            <v>TONS</v>
          </cell>
        </row>
        <row r="2000">
          <cell r="A2000" t="str">
            <v>38017</v>
          </cell>
          <cell r="B2000" t="str">
            <v>38</v>
          </cell>
          <cell r="C2000" t="str">
            <v>017</v>
          </cell>
          <cell r="D2000" t="str">
            <v>Cass</v>
          </cell>
          <cell r="E2000" t="str">
            <v>County</v>
          </cell>
          <cell r="F2000" t="str">
            <v>ND</v>
          </cell>
          <cell r="G2000">
            <v>149778</v>
          </cell>
          <cell r="H2000">
            <v>0.10434776803001776</v>
          </cell>
          <cell r="I2000">
            <v>0</v>
          </cell>
          <cell r="J2000">
            <v>0</v>
          </cell>
          <cell r="K2000" t="str">
            <v>TONS</v>
          </cell>
        </row>
        <row r="2001">
          <cell r="A2001" t="str">
            <v>38019</v>
          </cell>
          <cell r="B2001" t="str">
            <v>38</v>
          </cell>
          <cell r="C2001" t="str">
            <v>019</v>
          </cell>
          <cell r="D2001" t="str">
            <v>Cavalier</v>
          </cell>
          <cell r="E2001" t="str">
            <v>County</v>
          </cell>
          <cell r="F2001" t="str">
            <v>ND</v>
          </cell>
          <cell r="G2001">
            <v>3993</v>
          </cell>
          <cell r="H2001">
            <v>1</v>
          </cell>
          <cell r="I2001">
            <v>0.5</v>
          </cell>
          <cell r="J2001">
            <v>9.0711924717759018</v>
          </cell>
          <cell r="K2001" t="str">
            <v>TONS</v>
          </cell>
        </row>
        <row r="2002">
          <cell r="A2002" t="str">
            <v>38021</v>
          </cell>
          <cell r="B2002" t="str">
            <v>38</v>
          </cell>
          <cell r="C2002" t="str">
            <v>021</v>
          </cell>
          <cell r="D2002" t="str">
            <v>Dickey</v>
          </cell>
          <cell r="E2002" t="str">
            <v>County</v>
          </cell>
          <cell r="F2002" t="str">
            <v>ND</v>
          </cell>
          <cell r="G2002">
            <v>5289</v>
          </cell>
          <cell r="H2002">
            <v>1</v>
          </cell>
          <cell r="I2002">
            <v>1</v>
          </cell>
          <cell r="J2002">
            <v>24.030822430865385</v>
          </cell>
          <cell r="K2002" t="str">
            <v>TONS</v>
          </cell>
        </row>
        <row r="2003">
          <cell r="A2003" t="str">
            <v>38023</v>
          </cell>
          <cell r="B2003" t="str">
            <v>38</v>
          </cell>
          <cell r="C2003" t="str">
            <v>023</v>
          </cell>
          <cell r="D2003" t="str">
            <v>Divide</v>
          </cell>
          <cell r="E2003" t="str">
            <v>County</v>
          </cell>
          <cell r="F2003" t="str">
            <v>ND</v>
          </cell>
          <cell r="G2003">
            <v>2071</v>
          </cell>
          <cell r="H2003">
            <v>1</v>
          </cell>
          <cell r="I2003">
            <v>1</v>
          </cell>
          <cell r="J2003">
            <v>9.4096867563475559</v>
          </cell>
          <cell r="K2003" t="str">
            <v>TONS</v>
          </cell>
        </row>
        <row r="2004">
          <cell r="A2004" t="str">
            <v>38025</v>
          </cell>
          <cell r="B2004" t="str">
            <v>38</v>
          </cell>
          <cell r="C2004" t="str">
            <v>025</v>
          </cell>
          <cell r="D2004" t="str">
            <v>Dunn</v>
          </cell>
          <cell r="E2004" t="str">
            <v>County</v>
          </cell>
          <cell r="F2004" t="str">
            <v>ND</v>
          </cell>
          <cell r="G2004">
            <v>3536</v>
          </cell>
          <cell r="H2004">
            <v>1</v>
          </cell>
          <cell r="I2004">
            <v>0</v>
          </cell>
          <cell r="J2004">
            <v>0</v>
          </cell>
          <cell r="K2004" t="str">
            <v>TONS</v>
          </cell>
        </row>
        <row r="2005">
          <cell r="A2005" t="str">
            <v>38027</v>
          </cell>
          <cell r="B2005" t="str">
            <v>38</v>
          </cell>
          <cell r="C2005" t="str">
            <v>027</v>
          </cell>
          <cell r="D2005" t="str">
            <v>Eddy</v>
          </cell>
          <cell r="E2005" t="str">
            <v>County</v>
          </cell>
          <cell r="F2005" t="str">
            <v>ND</v>
          </cell>
          <cell r="G2005">
            <v>2385</v>
          </cell>
          <cell r="H2005">
            <v>1</v>
          </cell>
          <cell r="I2005">
            <v>1</v>
          </cell>
          <cell r="J2005">
            <v>10.836360653736802</v>
          </cell>
          <cell r="K2005" t="str">
            <v>TONS</v>
          </cell>
        </row>
        <row r="2006">
          <cell r="A2006" t="str">
            <v>38029</v>
          </cell>
          <cell r="B2006" t="str">
            <v>38</v>
          </cell>
          <cell r="C2006" t="str">
            <v>029</v>
          </cell>
          <cell r="D2006" t="str">
            <v>Emmons</v>
          </cell>
          <cell r="E2006" t="str">
            <v>County</v>
          </cell>
          <cell r="F2006" t="str">
            <v>ND</v>
          </cell>
          <cell r="G2006">
            <v>3550</v>
          </cell>
          <cell r="H2006">
            <v>1</v>
          </cell>
          <cell r="I2006">
            <v>0</v>
          </cell>
          <cell r="J2006">
            <v>0</v>
          </cell>
          <cell r="K2006" t="str">
            <v>TONS</v>
          </cell>
        </row>
        <row r="2007">
          <cell r="A2007" t="str">
            <v>38031</v>
          </cell>
          <cell r="B2007" t="str">
            <v>38</v>
          </cell>
          <cell r="C2007" t="str">
            <v>031</v>
          </cell>
          <cell r="D2007" t="str">
            <v>Foster</v>
          </cell>
          <cell r="E2007" t="str">
            <v>County</v>
          </cell>
          <cell r="F2007" t="str">
            <v>ND</v>
          </cell>
          <cell r="G2007">
            <v>3343</v>
          </cell>
          <cell r="H2007">
            <v>1</v>
          </cell>
          <cell r="I2007">
            <v>1</v>
          </cell>
          <cell r="J2007">
            <v>15.189079105007183</v>
          </cell>
          <cell r="K2007" t="str">
            <v>TONS</v>
          </cell>
        </row>
        <row r="2008">
          <cell r="A2008" t="str">
            <v>38033</v>
          </cell>
          <cell r="B2008" t="str">
            <v>38</v>
          </cell>
          <cell r="C2008" t="str">
            <v>033</v>
          </cell>
          <cell r="D2008" t="str">
            <v>Golden Valley</v>
          </cell>
          <cell r="E2008" t="str">
            <v>County</v>
          </cell>
          <cell r="F2008" t="str">
            <v>ND</v>
          </cell>
          <cell r="G2008">
            <v>1680</v>
          </cell>
          <cell r="H2008">
            <v>1</v>
          </cell>
          <cell r="I2008">
            <v>0</v>
          </cell>
          <cell r="J2008">
            <v>0</v>
          </cell>
          <cell r="K2008" t="str">
            <v>TONS</v>
          </cell>
        </row>
        <row r="2009">
          <cell r="A2009" t="str">
            <v>38035</v>
          </cell>
          <cell r="B2009" t="str">
            <v>38</v>
          </cell>
          <cell r="C2009" t="str">
            <v>035</v>
          </cell>
          <cell r="D2009" t="str">
            <v>Grand Forks</v>
          </cell>
          <cell r="E2009" t="str">
            <v>County</v>
          </cell>
          <cell r="F2009" t="str">
            <v>ND</v>
          </cell>
          <cell r="G2009">
            <v>66861</v>
          </cell>
          <cell r="H2009">
            <v>0.16769118020968876</v>
          </cell>
          <cell r="I2009">
            <v>0</v>
          </cell>
          <cell r="J2009">
            <v>0</v>
          </cell>
          <cell r="K2009" t="str">
            <v>TONS</v>
          </cell>
        </row>
        <row r="2010">
          <cell r="A2010" t="str">
            <v>38037</v>
          </cell>
          <cell r="B2010" t="str">
            <v>38</v>
          </cell>
          <cell r="C2010" t="str">
            <v>037</v>
          </cell>
          <cell r="D2010" t="str">
            <v>Grant</v>
          </cell>
          <cell r="E2010" t="str">
            <v>County</v>
          </cell>
          <cell r="F2010" t="str">
            <v>ND</v>
          </cell>
          <cell r="G2010">
            <v>2394</v>
          </cell>
          <cell r="H2010">
            <v>1</v>
          </cell>
          <cell r="I2010">
            <v>0</v>
          </cell>
          <cell r="J2010">
            <v>0</v>
          </cell>
          <cell r="K2010" t="str">
            <v>TONS</v>
          </cell>
        </row>
        <row r="2011">
          <cell r="A2011" t="str">
            <v>38039</v>
          </cell>
          <cell r="B2011" t="str">
            <v>38</v>
          </cell>
          <cell r="C2011" t="str">
            <v>039</v>
          </cell>
          <cell r="D2011" t="str">
            <v>Griggs</v>
          </cell>
          <cell r="E2011" t="str">
            <v>County</v>
          </cell>
          <cell r="F2011" t="str">
            <v>ND</v>
          </cell>
          <cell r="G2011">
            <v>2420</v>
          </cell>
          <cell r="H2011">
            <v>1</v>
          </cell>
          <cell r="I2011">
            <v>0</v>
          </cell>
          <cell r="J2011">
            <v>0</v>
          </cell>
          <cell r="K2011" t="str">
            <v>TONS</v>
          </cell>
        </row>
        <row r="2012">
          <cell r="A2012" t="str">
            <v>38041</v>
          </cell>
          <cell r="B2012" t="str">
            <v>38</v>
          </cell>
          <cell r="C2012" t="str">
            <v>041</v>
          </cell>
          <cell r="D2012" t="str">
            <v>Hettinger</v>
          </cell>
          <cell r="E2012" t="str">
            <v>County</v>
          </cell>
          <cell r="F2012" t="str">
            <v>ND</v>
          </cell>
          <cell r="G2012">
            <v>2477</v>
          </cell>
          <cell r="H2012">
            <v>1</v>
          </cell>
          <cell r="I2012">
            <v>0</v>
          </cell>
          <cell r="J2012">
            <v>0</v>
          </cell>
          <cell r="K2012" t="str">
            <v>TONS</v>
          </cell>
        </row>
        <row r="2013">
          <cell r="A2013" t="str">
            <v>38043</v>
          </cell>
          <cell r="B2013" t="str">
            <v>38</v>
          </cell>
          <cell r="C2013" t="str">
            <v>043</v>
          </cell>
          <cell r="D2013" t="str">
            <v>Kidder</v>
          </cell>
          <cell r="E2013" t="str">
            <v>County</v>
          </cell>
          <cell r="F2013" t="str">
            <v>ND</v>
          </cell>
          <cell r="G2013">
            <v>2435</v>
          </cell>
          <cell r="H2013">
            <v>1</v>
          </cell>
          <cell r="I2013">
            <v>0.5</v>
          </cell>
          <cell r="J2013">
            <v>5.5317690129662704</v>
          </cell>
          <cell r="K2013" t="str">
            <v>TONS</v>
          </cell>
        </row>
        <row r="2014">
          <cell r="A2014" t="str">
            <v>38045</v>
          </cell>
          <cell r="B2014" t="str">
            <v>38</v>
          </cell>
          <cell r="C2014" t="str">
            <v>045</v>
          </cell>
          <cell r="D2014" t="str">
            <v>LaMoure</v>
          </cell>
          <cell r="E2014" t="str">
            <v>County</v>
          </cell>
          <cell r="F2014" t="str">
            <v>ND</v>
          </cell>
          <cell r="G2014">
            <v>4139</v>
          </cell>
          <cell r="H2014">
            <v>1</v>
          </cell>
          <cell r="I2014">
            <v>1</v>
          </cell>
          <cell r="J2014">
            <v>18.805742870363364</v>
          </cell>
          <cell r="K2014" t="str">
            <v>TONS</v>
          </cell>
        </row>
        <row r="2015">
          <cell r="A2015" t="str">
            <v>38047</v>
          </cell>
          <cell r="B2015" t="str">
            <v>38</v>
          </cell>
          <cell r="C2015" t="str">
            <v>047</v>
          </cell>
          <cell r="D2015" t="str">
            <v>Logan</v>
          </cell>
          <cell r="E2015" t="str">
            <v>County</v>
          </cell>
          <cell r="F2015" t="str">
            <v>ND</v>
          </cell>
          <cell r="G2015">
            <v>1990</v>
          </cell>
          <cell r="H2015">
            <v>1</v>
          </cell>
          <cell r="I2015">
            <v>1</v>
          </cell>
          <cell r="J2015">
            <v>9.0416594133904553</v>
          </cell>
          <cell r="K2015" t="str">
            <v>TONS</v>
          </cell>
        </row>
        <row r="2016">
          <cell r="A2016" t="str">
            <v>38049</v>
          </cell>
          <cell r="B2016" t="str">
            <v>38</v>
          </cell>
          <cell r="C2016" t="str">
            <v>049</v>
          </cell>
          <cell r="D2016" t="str">
            <v>McHenry</v>
          </cell>
          <cell r="E2016" t="str">
            <v>County</v>
          </cell>
          <cell r="F2016" t="str">
            <v>ND</v>
          </cell>
          <cell r="G2016">
            <v>5395</v>
          </cell>
          <cell r="H2016">
            <v>1</v>
          </cell>
          <cell r="I2016">
            <v>0</v>
          </cell>
          <cell r="J2016">
            <v>0</v>
          </cell>
          <cell r="K2016" t="str">
            <v>TONS</v>
          </cell>
        </row>
        <row r="2017">
          <cell r="A2017" t="str">
            <v>38051</v>
          </cell>
          <cell r="B2017" t="str">
            <v>38</v>
          </cell>
          <cell r="C2017" t="str">
            <v>051</v>
          </cell>
          <cell r="D2017" t="str">
            <v>McIntosh</v>
          </cell>
          <cell r="E2017" t="str">
            <v>County</v>
          </cell>
          <cell r="F2017" t="str">
            <v>ND</v>
          </cell>
          <cell r="G2017">
            <v>2809</v>
          </cell>
          <cell r="H2017">
            <v>1</v>
          </cell>
          <cell r="I2017">
            <v>1</v>
          </cell>
          <cell r="J2017">
            <v>12.762824769956678</v>
          </cell>
          <cell r="K2017" t="str">
            <v>TONS</v>
          </cell>
        </row>
        <row r="2018">
          <cell r="A2018" t="str">
            <v>38053</v>
          </cell>
          <cell r="B2018" t="str">
            <v>38</v>
          </cell>
          <cell r="C2018" t="str">
            <v>053</v>
          </cell>
          <cell r="D2018" t="str">
            <v>McKenzie</v>
          </cell>
          <cell r="E2018" t="str">
            <v>County</v>
          </cell>
          <cell r="F2018" t="str">
            <v>ND</v>
          </cell>
          <cell r="G2018">
            <v>6360</v>
          </cell>
          <cell r="H2018">
            <v>1</v>
          </cell>
          <cell r="I2018">
            <v>0</v>
          </cell>
          <cell r="J2018">
            <v>0</v>
          </cell>
          <cell r="K2018" t="str">
            <v>TONS</v>
          </cell>
        </row>
        <row r="2019">
          <cell r="A2019" t="str">
            <v>38055</v>
          </cell>
          <cell r="B2019" t="str">
            <v>38</v>
          </cell>
          <cell r="C2019" t="str">
            <v>055</v>
          </cell>
          <cell r="D2019" t="str">
            <v>McLean</v>
          </cell>
          <cell r="E2019" t="str">
            <v>County</v>
          </cell>
          <cell r="F2019" t="str">
            <v>ND</v>
          </cell>
          <cell r="G2019">
            <v>8962</v>
          </cell>
          <cell r="H2019">
            <v>1</v>
          </cell>
          <cell r="I2019">
            <v>0</v>
          </cell>
          <cell r="J2019">
            <v>0</v>
          </cell>
          <cell r="K2019" t="str">
            <v>TONS</v>
          </cell>
        </row>
        <row r="2020">
          <cell r="A2020" t="str">
            <v>38057</v>
          </cell>
          <cell r="B2020" t="str">
            <v>38</v>
          </cell>
          <cell r="C2020" t="str">
            <v>057</v>
          </cell>
          <cell r="D2020" t="str">
            <v>Mercer</v>
          </cell>
          <cell r="E2020" t="str">
            <v>County</v>
          </cell>
          <cell r="F2020" t="str">
            <v>ND</v>
          </cell>
          <cell r="G2020">
            <v>8424</v>
          </cell>
          <cell r="H2020">
            <v>0.64992877492877488</v>
          </cell>
          <cell r="I2020">
            <v>0</v>
          </cell>
          <cell r="J2020">
            <v>0</v>
          </cell>
          <cell r="K2020" t="str">
            <v>TONS</v>
          </cell>
        </row>
        <row r="2021">
          <cell r="A2021" t="str">
            <v>38059</v>
          </cell>
          <cell r="B2021" t="str">
            <v>38</v>
          </cell>
          <cell r="C2021" t="str">
            <v>059</v>
          </cell>
          <cell r="D2021" t="str">
            <v>Morton</v>
          </cell>
          <cell r="E2021" t="str">
            <v>County</v>
          </cell>
          <cell r="F2021" t="str">
            <v>ND</v>
          </cell>
          <cell r="G2021">
            <v>27471</v>
          </cell>
          <cell r="H2021">
            <v>0.31855411160860542</v>
          </cell>
          <cell r="I2021">
            <v>0</v>
          </cell>
          <cell r="J2021">
            <v>0</v>
          </cell>
          <cell r="K2021" t="str">
            <v>TONS</v>
          </cell>
        </row>
        <row r="2022">
          <cell r="A2022" t="str">
            <v>38061</v>
          </cell>
          <cell r="B2022" t="str">
            <v>38</v>
          </cell>
          <cell r="C2022" t="str">
            <v>061</v>
          </cell>
          <cell r="D2022" t="str">
            <v>Mountrail</v>
          </cell>
          <cell r="E2022" t="str">
            <v>County</v>
          </cell>
          <cell r="F2022" t="str">
            <v>ND</v>
          </cell>
          <cell r="G2022">
            <v>7673</v>
          </cell>
          <cell r="H2022">
            <v>1</v>
          </cell>
          <cell r="I2022">
            <v>0</v>
          </cell>
          <cell r="J2022">
            <v>0</v>
          </cell>
          <cell r="K2022" t="str">
            <v>TONS</v>
          </cell>
        </row>
        <row r="2023">
          <cell r="A2023" t="str">
            <v>38063</v>
          </cell>
          <cell r="B2023" t="str">
            <v>38</v>
          </cell>
          <cell r="C2023" t="str">
            <v>063</v>
          </cell>
          <cell r="D2023" t="str">
            <v>Nelson</v>
          </cell>
          <cell r="E2023" t="str">
            <v>County</v>
          </cell>
          <cell r="F2023" t="str">
            <v>ND</v>
          </cell>
          <cell r="G2023">
            <v>3126</v>
          </cell>
          <cell r="H2023">
            <v>1</v>
          </cell>
          <cell r="I2023">
            <v>0</v>
          </cell>
          <cell r="J2023">
            <v>0</v>
          </cell>
          <cell r="K2023" t="str">
            <v>TONS</v>
          </cell>
        </row>
        <row r="2024">
          <cell r="A2024" t="str">
            <v>38065</v>
          </cell>
          <cell r="B2024" t="str">
            <v>38</v>
          </cell>
          <cell r="C2024" t="str">
            <v>065</v>
          </cell>
          <cell r="D2024" t="str">
            <v>Oliver</v>
          </cell>
          <cell r="E2024" t="str">
            <v>County</v>
          </cell>
          <cell r="F2024" t="str">
            <v>ND</v>
          </cell>
          <cell r="G2024">
            <v>1846</v>
          </cell>
          <cell r="H2024">
            <v>1</v>
          </cell>
          <cell r="I2024">
            <v>0</v>
          </cell>
          <cell r="J2024">
            <v>0</v>
          </cell>
          <cell r="K2024" t="str">
            <v>TONS</v>
          </cell>
        </row>
        <row r="2025">
          <cell r="A2025" t="str">
            <v>38067</v>
          </cell>
          <cell r="B2025" t="str">
            <v>38</v>
          </cell>
          <cell r="C2025" t="str">
            <v>067</v>
          </cell>
          <cell r="D2025" t="str">
            <v>Pembina</v>
          </cell>
          <cell r="E2025" t="str">
            <v>County</v>
          </cell>
          <cell r="F2025" t="str">
            <v>ND</v>
          </cell>
          <cell r="G2025">
            <v>7413</v>
          </cell>
          <cell r="H2025">
            <v>1</v>
          </cell>
          <cell r="I2025">
            <v>0.5</v>
          </cell>
          <cell r="J2025">
            <v>16.84065860087021</v>
          </cell>
          <cell r="K2025" t="str">
            <v>TONS</v>
          </cell>
        </row>
        <row r="2026">
          <cell r="A2026" t="str">
            <v>38069</v>
          </cell>
          <cell r="B2026" t="str">
            <v>38</v>
          </cell>
          <cell r="C2026" t="str">
            <v>069</v>
          </cell>
          <cell r="D2026" t="str">
            <v>Pierce</v>
          </cell>
          <cell r="E2026" t="str">
            <v>County</v>
          </cell>
          <cell r="F2026" t="str">
            <v>ND</v>
          </cell>
          <cell r="G2026">
            <v>4357</v>
          </cell>
          <cell r="H2026">
            <v>0.35184760156070694</v>
          </cell>
          <cell r="I2026">
            <v>0</v>
          </cell>
          <cell r="J2026">
            <v>0</v>
          </cell>
          <cell r="K2026" t="str">
            <v>TONS</v>
          </cell>
        </row>
        <row r="2027">
          <cell r="A2027" t="str">
            <v>38071</v>
          </cell>
          <cell r="B2027" t="str">
            <v>38</v>
          </cell>
          <cell r="C2027" t="str">
            <v>071</v>
          </cell>
          <cell r="D2027" t="str">
            <v>Ramsey</v>
          </cell>
          <cell r="E2027" t="str">
            <v>County</v>
          </cell>
          <cell r="F2027" t="str">
            <v>ND</v>
          </cell>
          <cell r="G2027">
            <v>11451</v>
          </cell>
          <cell r="H2027">
            <v>0.34992577067505021</v>
          </cell>
          <cell r="I2027">
            <v>0</v>
          </cell>
          <cell r="J2027">
            <v>0</v>
          </cell>
          <cell r="K2027" t="str">
            <v>TONS</v>
          </cell>
        </row>
        <row r="2028">
          <cell r="A2028" t="str">
            <v>38073</v>
          </cell>
          <cell r="B2028" t="str">
            <v>38</v>
          </cell>
          <cell r="C2028" t="str">
            <v>073</v>
          </cell>
          <cell r="D2028" t="str">
            <v>Ransom</v>
          </cell>
          <cell r="E2028" t="str">
            <v>County</v>
          </cell>
          <cell r="F2028" t="str">
            <v>ND</v>
          </cell>
          <cell r="G2028">
            <v>5457</v>
          </cell>
          <cell r="H2028">
            <v>1</v>
          </cell>
          <cell r="I2028">
            <v>0</v>
          </cell>
          <cell r="J2028">
            <v>0</v>
          </cell>
          <cell r="K2028" t="str">
            <v>TONS</v>
          </cell>
        </row>
        <row r="2029">
          <cell r="A2029" t="str">
            <v>38075</v>
          </cell>
          <cell r="B2029" t="str">
            <v>38</v>
          </cell>
          <cell r="C2029" t="str">
            <v>075</v>
          </cell>
          <cell r="D2029" t="str">
            <v>Renville</v>
          </cell>
          <cell r="E2029" t="str">
            <v>County</v>
          </cell>
          <cell r="F2029" t="str">
            <v>ND</v>
          </cell>
          <cell r="G2029">
            <v>2470</v>
          </cell>
          <cell r="H2029">
            <v>1</v>
          </cell>
          <cell r="I2029">
            <v>1</v>
          </cell>
          <cell r="J2029">
            <v>11.222562186469558</v>
          </cell>
          <cell r="K2029" t="str">
            <v>TONS</v>
          </cell>
        </row>
        <row r="2030">
          <cell r="A2030" t="str">
            <v>38077</v>
          </cell>
          <cell r="B2030" t="str">
            <v>38</v>
          </cell>
          <cell r="C2030" t="str">
            <v>077</v>
          </cell>
          <cell r="D2030" t="str">
            <v>Richland</v>
          </cell>
          <cell r="E2030" t="str">
            <v>County</v>
          </cell>
          <cell r="F2030" t="str">
            <v>ND</v>
          </cell>
          <cell r="G2030">
            <v>16321</v>
          </cell>
          <cell r="H2030">
            <v>0.52000490166043745</v>
          </cell>
          <cell r="I2030">
            <v>0</v>
          </cell>
          <cell r="J2030">
            <v>0</v>
          </cell>
          <cell r="K2030" t="str">
            <v>TONS</v>
          </cell>
        </row>
        <row r="2031">
          <cell r="A2031" t="str">
            <v>38079</v>
          </cell>
          <cell r="B2031" t="str">
            <v>38</v>
          </cell>
          <cell r="C2031" t="str">
            <v>079</v>
          </cell>
          <cell r="D2031" t="str">
            <v>Rolette</v>
          </cell>
          <cell r="E2031" t="str">
            <v>County</v>
          </cell>
          <cell r="F2031" t="str">
            <v>ND</v>
          </cell>
          <cell r="G2031">
            <v>13937</v>
          </cell>
          <cell r="H2031">
            <v>1</v>
          </cell>
          <cell r="I2031">
            <v>0.5</v>
          </cell>
          <cell r="J2031">
            <v>31.661710362920299</v>
          </cell>
          <cell r="K2031" t="str">
            <v>TONS</v>
          </cell>
        </row>
        <row r="2032">
          <cell r="A2032" t="str">
            <v>38081</v>
          </cell>
          <cell r="B2032" t="str">
            <v>38</v>
          </cell>
          <cell r="C2032" t="str">
            <v>081</v>
          </cell>
          <cell r="D2032" t="str">
            <v>Sargent</v>
          </cell>
          <cell r="E2032" t="str">
            <v>County</v>
          </cell>
          <cell r="F2032" t="str">
            <v>ND</v>
          </cell>
          <cell r="G2032">
            <v>3829</v>
          </cell>
          <cell r="H2032">
            <v>1</v>
          </cell>
          <cell r="I2032">
            <v>0</v>
          </cell>
          <cell r="J2032">
            <v>0</v>
          </cell>
          <cell r="K2032" t="str">
            <v>TONS</v>
          </cell>
        </row>
        <row r="2033">
          <cell r="A2033" t="str">
            <v>38083</v>
          </cell>
          <cell r="B2033" t="str">
            <v>38</v>
          </cell>
          <cell r="C2033" t="str">
            <v>083</v>
          </cell>
          <cell r="D2033" t="str">
            <v>Sheridan</v>
          </cell>
          <cell r="E2033" t="str">
            <v>County</v>
          </cell>
          <cell r="F2033" t="str">
            <v>ND</v>
          </cell>
          <cell r="G2033">
            <v>1321</v>
          </cell>
          <cell r="H2033">
            <v>1</v>
          </cell>
          <cell r="I2033">
            <v>0</v>
          </cell>
          <cell r="J2033">
            <v>0</v>
          </cell>
          <cell r="K2033" t="str">
            <v>TONS</v>
          </cell>
        </row>
        <row r="2034">
          <cell r="A2034" t="str">
            <v>38085</v>
          </cell>
          <cell r="B2034" t="str">
            <v>38</v>
          </cell>
          <cell r="C2034" t="str">
            <v>085</v>
          </cell>
          <cell r="D2034" t="str">
            <v>Sioux</v>
          </cell>
          <cell r="E2034" t="str">
            <v>County</v>
          </cell>
          <cell r="F2034" t="str">
            <v>ND</v>
          </cell>
          <cell r="G2034">
            <v>4153</v>
          </cell>
          <cell r="H2034">
            <v>1</v>
          </cell>
          <cell r="I2034">
            <v>0</v>
          </cell>
          <cell r="J2034">
            <v>0</v>
          </cell>
          <cell r="K2034" t="str">
            <v>TONS</v>
          </cell>
        </row>
        <row r="2035">
          <cell r="A2035" t="str">
            <v>38087</v>
          </cell>
          <cell r="B2035" t="str">
            <v>38</v>
          </cell>
          <cell r="C2035" t="str">
            <v>087</v>
          </cell>
          <cell r="D2035" t="str">
            <v>Slope</v>
          </cell>
          <cell r="E2035" t="str">
            <v>County</v>
          </cell>
          <cell r="F2035" t="str">
            <v>ND</v>
          </cell>
          <cell r="G2035">
            <v>727</v>
          </cell>
          <cell r="H2035">
            <v>1</v>
          </cell>
          <cell r="I2035">
            <v>0</v>
          </cell>
          <cell r="J2035">
            <v>0</v>
          </cell>
          <cell r="K2035" t="str">
            <v>TONS</v>
          </cell>
        </row>
        <row r="2036">
          <cell r="A2036" t="str">
            <v>38089</v>
          </cell>
          <cell r="B2036" t="str">
            <v>38</v>
          </cell>
          <cell r="C2036" t="str">
            <v>089</v>
          </cell>
          <cell r="D2036" t="str">
            <v>Stark</v>
          </cell>
          <cell r="E2036" t="str">
            <v>County</v>
          </cell>
          <cell r="F2036" t="str">
            <v>ND</v>
          </cell>
          <cell r="G2036">
            <v>24199</v>
          </cell>
          <cell r="H2036">
            <v>0.27327575519649572</v>
          </cell>
          <cell r="I2036">
            <v>0</v>
          </cell>
          <cell r="J2036">
            <v>0</v>
          </cell>
          <cell r="K2036" t="str">
            <v>TONS</v>
          </cell>
        </row>
        <row r="2037">
          <cell r="A2037" t="str">
            <v>38091</v>
          </cell>
          <cell r="B2037" t="str">
            <v>38</v>
          </cell>
          <cell r="C2037" t="str">
            <v>091</v>
          </cell>
          <cell r="D2037" t="str">
            <v>Steele</v>
          </cell>
          <cell r="E2037" t="str">
            <v>County</v>
          </cell>
          <cell r="F2037" t="str">
            <v>ND</v>
          </cell>
          <cell r="G2037">
            <v>1975</v>
          </cell>
          <cell r="H2037">
            <v>1</v>
          </cell>
          <cell r="I2037">
            <v>0</v>
          </cell>
          <cell r="J2037">
            <v>0</v>
          </cell>
          <cell r="K2037" t="str">
            <v>TONS</v>
          </cell>
        </row>
        <row r="2038">
          <cell r="A2038" t="str">
            <v>38093</v>
          </cell>
          <cell r="B2038" t="str">
            <v>38</v>
          </cell>
          <cell r="C2038" t="str">
            <v>093</v>
          </cell>
          <cell r="D2038" t="str">
            <v>Stutsman</v>
          </cell>
          <cell r="E2038" t="str">
            <v>County</v>
          </cell>
          <cell r="F2038" t="str">
            <v>ND</v>
          </cell>
          <cell r="G2038">
            <v>21100</v>
          </cell>
          <cell r="H2038">
            <v>0.27563981042654029</v>
          </cell>
          <cell r="I2038">
            <v>0</v>
          </cell>
          <cell r="J2038">
            <v>0</v>
          </cell>
          <cell r="K2038" t="str">
            <v>TONS</v>
          </cell>
        </row>
        <row r="2039">
          <cell r="A2039" t="str">
            <v>38095</v>
          </cell>
          <cell r="B2039" t="str">
            <v>38</v>
          </cell>
          <cell r="C2039" t="str">
            <v>095</v>
          </cell>
          <cell r="D2039" t="str">
            <v>Towner</v>
          </cell>
          <cell r="E2039" t="str">
            <v>County</v>
          </cell>
          <cell r="F2039" t="str">
            <v>ND</v>
          </cell>
          <cell r="G2039">
            <v>2246</v>
          </cell>
          <cell r="H2039">
            <v>1</v>
          </cell>
          <cell r="I2039">
            <v>0</v>
          </cell>
          <cell r="J2039">
            <v>0</v>
          </cell>
          <cell r="K2039" t="str">
            <v>TONS</v>
          </cell>
        </row>
        <row r="2040">
          <cell r="A2040" t="str">
            <v>38097</v>
          </cell>
          <cell r="B2040" t="str">
            <v>38</v>
          </cell>
          <cell r="C2040" t="str">
            <v>097</v>
          </cell>
          <cell r="D2040" t="str">
            <v>Traill</v>
          </cell>
          <cell r="E2040" t="str">
            <v>County</v>
          </cell>
          <cell r="F2040" t="str">
            <v>ND</v>
          </cell>
          <cell r="G2040">
            <v>8121</v>
          </cell>
          <cell r="H2040">
            <v>1</v>
          </cell>
          <cell r="I2040">
            <v>0.5</v>
          </cell>
          <cell r="J2040">
            <v>18.449074396016051</v>
          </cell>
          <cell r="K2040" t="str">
            <v>TONS</v>
          </cell>
        </row>
        <row r="2041">
          <cell r="A2041" t="str">
            <v>38099</v>
          </cell>
          <cell r="B2041" t="str">
            <v>38</v>
          </cell>
          <cell r="C2041" t="str">
            <v>099</v>
          </cell>
          <cell r="D2041" t="str">
            <v>Walsh</v>
          </cell>
          <cell r="E2041" t="str">
            <v>County</v>
          </cell>
          <cell r="F2041" t="str">
            <v>ND</v>
          </cell>
          <cell r="G2041">
            <v>11119</v>
          </cell>
          <cell r="H2041">
            <v>0.62055940282399491</v>
          </cell>
          <cell r="I2041">
            <v>0</v>
          </cell>
          <cell r="J2041">
            <v>0</v>
          </cell>
          <cell r="K2041" t="str">
            <v>TONS</v>
          </cell>
        </row>
        <row r="2042">
          <cell r="A2042" t="str">
            <v>38101</v>
          </cell>
          <cell r="B2042" t="str">
            <v>38</v>
          </cell>
          <cell r="C2042" t="str">
            <v>101</v>
          </cell>
          <cell r="D2042" t="str">
            <v>Ward</v>
          </cell>
          <cell r="E2042" t="str">
            <v>County</v>
          </cell>
          <cell r="F2042" t="str">
            <v>ND</v>
          </cell>
          <cell r="G2042">
            <v>61675</v>
          </cell>
          <cell r="H2042">
            <v>0.21895419537900285</v>
          </cell>
          <cell r="I2042">
            <v>0</v>
          </cell>
          <cell r="J2042">
            <v>0</v>
          </cell>
          <cell r="K2042" t="str">
            <v>TONS</v>
          </cell>
        </row>
        <row r="2043">
          <cell r="A2043" t="str">
            <v>38103</v>
          </cell>
          <cell r="B2043" t="str">
            <v>38</v>
          </cell>
          <cell r="C2043" t="str">
            <v>103</v>
          </cell>
          <cell r="D2043" t="str">
            <v>Wells</v>
          </cell>
          <cell r="E2043" t="str">
            <v>County</v>
          </cell>
          <cell r="F2043" t="str">
            <v>ND</v>
          </cell>
          <cell r="G2043">
            <v>4207</v>
          </cell>
          <cell r="H2043">
            <v>1</v>
          </cell>
          <cell r="I2043">
            <v>1</v>
          </cell>
          <cell r="J2043">
            <v>19.11470409654957</v>
          </cell>
          <cell r="K2043" t="str">
            <v>TONS</v>
          </cell>
        </row>
        <row r="2044">
          <cell r="A2044" t="str">
            <v>38105</v>
          </cell>
          <cell r="B2044" t="str">
            <v>38</v>
          </cell>
          <cell r="C2044" t="str">
            <v>105</v>
          </cell>
          <cell r="D2044" t="str">
            <v>Williams</v>
          </cell>
          <cell r="E2044" t="str">
            <v>County</v>
          </cell>
          <cell r="F2044" t="str">
            <v>ND</v>
          </cell>
          <cell r="G2044">
            <v>22398</v>
          </cell>
          <cell r="H2044">
            <v>0.32462719885704083</v>
          </cell>
          <cell r="I2044">
            <v>0</v>
          </cell>
          <cell r="J2044">
            <v>0</v>
          </cell>
          <cell r="K2044" t="str">
            <v>TONS</v>
          </cell>
        </row>
        <row r="2045">
          <cell r="A2045" t="str">
            <v>39001</v>
          </cell>
          <cell r="B2045" t="str">
            <v>39</v>
          </cell>
          <cell r="C2045" t="str">
            <v>001</v>
          </cell>
          <cell r="D2045" t="str">
            <v>Adams</v>
          </cell>
          <cell r="E2045" t="str">
            <v>County</v>
          </cell>
          <cell r="F2045" t="str">
            <v>OH</v>
          </cell>
          <cell r="G2045">
            <v>28550</v>
          </cell>
          <cell r="H2045">
            <v>0.89026269702276706</v>
          </cell>
          <cell r="I2045">
            <v>1</v>
          </cell>
          <cell r="J2045">
            <v>115.48334538198252</v>
          </cell>
          <cell r="K2045" t="str">
            <v>TONS</v>
          </cell>
        </row>
        <row r="2046">
          <cell r="A2046" t="str">
            <v>39003</v>
          </cell>
          <cell r="B2046" t="str">
            <v>39</v>
          </cell>
          <cell r="C2046" t="str">
            <v>003</v>
          </cell>
          <cell r="D2046" t="str">
            <v>Allen</v>
          </cell>
          <cell r="E2046" t="str">
            <v>County</v>
          </cell>
          <cell r="F2046" t="str">
            <v>OH</v>
          </cell>
          <cell r="G2046">
            <v>106331</v>
          </cell>
          <cell r="H2046">
            <v>0.25890850269441651</v>
          </cell>
          <cell r="I2046">
            <v>0.5</v>
          </cell>
          <cell r="J2046">
            <v>62.541930565487256</v>
          </cell>
          <cell r="K2046" t="str">
            <v>TONS</v>
          </cell>
        </row>
        <row r="2047">
          <cell r="A2047" t="str">
            <v>39005</v>
          </cell>
          <cell r="B2047" t="str">
            <v>39</v>
          </cell>
          <cell r="C2047" t="str">
            <v>005</v>
          </cell>
          <cell r="D2047" t="str">
            <v>Ashland</v>
          </cell>
          <cell r="E2047" t="str">
            <v>County</v>
          </cell>
          <cell r="F2047" t="str">
            <v>OH</v>
          </cell>
          <cell r="G2047">
            <v>53139</v>
          </cell>
          <cell r="H2047">
            <v>0.61937559984192403</v>
          </cell>
          <cell r="I2047">
            <v>1</v>
          </cell>
          <cell r="J2047">
            <v>149.54177702156787</v>
          </cell>
          <cell r="K2047" t="str">
            <v>TONS</v>
          </cell>
        </row>
        <row r="2048">
          <cell r="A2048" t="str">
            <v>39007</v>
          </cell>
          <cell r="B2048" t="str">
            <v>39</v>
          </cell>
          <cell r="C2048" t="str">
            <v>007</v>
          </cell>
          <cell r="D2048" t="str">
            <v>Ashtabula</v>
          </cell>
          <cell r="E2048" t="str">
            <v>County</v>
          </cell>
          <cell r="F2048" t="str">
            <v>OH</v>
          </cell>
          <cell r="G2048">
            <v>101497</v>
          </cell>
          <cell r="H2048">
            <v>0.46368858192852991</v>
          </cell>
          <cell r="I2048">
            <v>1</v>
          </cell>
          <cell r="J2048">
            <v>213.83297335296228</v>
          </cell>
          <cell r="K2048" t="str">
            <v>TONS</v>
          </cell>
        </row>
        <row r="2049">
          <cell r="A2049" t="str">
            <v>39009</v>
          </cell>
          <cell r="B2049" t="str">
            <v>39</v>
          </cell>
          <cell r="C2049" t="str">
            <v>009</v>
          </cell>
          <cell r="D2049" t="str">
            <v>Athens</v>
          </cell>
          <cell r="E2049" t="str">
            <v>County</v>
          </cell>
          <cell r="F2049" t="str">
            <v>OH</v>
          </cell>
          <cell r="G2049">
            <v>64757</v>
          </cell>
          <cell r="H2049">
            <v>0.43170622480967308</v>
          </cell>
          <cell r="I2049">
            <v>1</v>
          </cell>
          <cell r="J2049">
            <v>127.01941234208218</v>
          </cell>
          <cell r="K2049" t="str">
            <v>TONS</v>
          </cell>
        </row>
        <row r="2050">
          <cell r="A2050" t="str">
            <v>39011</v>
          </cell>
          <cell r="B2050" t="str">
            <v>39</v>
          </cell>
          <cell r="C2050" t="str">
            <v>011</v>
          </cell>
          <cell r="D2050" t="str">
            <v>Auglaize</v>
          </cell>
          <cell r="E2050" t="str">
            <v>County</v>
          </cell>
          <cell r="F2050" t="str">
            <v>OH</v>
          </cell>
          <cell r="G2050">
            <v>45949</v>
          </cell>
          <cell r="H2050">
            <v>0.39136869137522035</v>
          </cell>
          <cell r="I2050">
            <v>0.5</v>
          </cell>
          <cell r="J2050">
            <v>40.853306841959935</v>
          </cell>
          <cell r="K2050" t="str">
            <v>TONS</v>
          </cell>
        </row>
        <row r="2051">
          <cell r="A2051" t="str">
            <v>39013</v>
          </cell>
          <cell r="B2051" t="str">
            <v>39</v>
          </cell>
          <cell r="C2051" t="str">
            <v>013</v>
          </cell>
          <cell r="D2051" t="str">
            <v>Belmont</v>
          </cell>
          <cell r="E2051" t="str">
            <v>County</v>
          </cell>
          <cell r="F2051" t="str">
            <v>OH</v>
          </cell>
          <cell r="G2051">
            <v>70400</v>
          </cell>
          <cell r="H2051">
            <v>0.54664772727272726</v>
          </cell>
          <cell r="I2051">
            <v>1</v>
          </cell>
          <cell r="J2051">
            <v>174.85387983161721</v>
          </cell>
          <cell r="K2051" t="str">
            <v>TONS</v>
          </cell>
        </row>
        <row r="2052">
          <cell r="A2052" t="str">
            <v>39015</v>
          </cell>
          <cell r="B2052" t="str">
            <v>39</v>
          </cell>
          <cell r="C2052" t="str">
            <v>015</v>
          </cell>
          <cell r="D2052" t="str">
            <v>Brown</v>
          </cell>
          <cell r="E2052" t="str">
            <v>County</v>
          </cell>
          <cell r="F2052" t="str">
            <v>OH</v>
          </cell>
          <cell r="G2052">
            <v>44846</v>
          </cell>
          <cell r="H2052">
            <v>0.76559782366320295</v>
          </cell>
          <cell r="I2052">
            <v>1</v>
          </cell>
          <cell r="J2052">
            <v>155.99815793937077</v>
          </cell>
          <cell r="K2052" t="str">
            <v>TONS</v>
          </cell>
        </row>
        <row r="2053">
          <cell r="A2053" t="str">
            <v>39017</v>
          </cell>
          <cell r="B2053" t="str">
            <v>39</v>
          </cell>
          <cell r="C2053" t="str">
            <v>017</v>
          </cell>
          <cell r="D2053" t="str">
            <v>Butler</v>
          </cell>
          <cell r="E2053" t="str">
            <v>County</v>
          </cell>
          <cell r="F2053" t="str">
            <v>OH</v>
          </cell>
          <cell r="G2053">
            <v>368130</v>
          </cell>
          <cell r="H2053">
            <v>9.342895172900878E-2</v>
          </cell>
          <cell r="I2053">
            <v>0.5</v>
          </cell>
          <cell r="J2053">
            <v>0</v>
          </cell>
          <cell r="K2053" t="str">
            <v>TONS</v>
          </cell>
        </row>
        <row r="2054">
          <cell r="A2054" t="str">
            <v>39019</v>
          </cell>
          <cell r="B2054" t="str">
            <v>39</v>
          </cell>
          <cell r="C2054" t="str">
            <v>019</v>
          </cell>
          <cell r="D2054" t="str">
            <v>Carroll</v>
          </cell>
          <cell r="E2054" t="str">
            <v>County</v>
          </cell>
          <cell r="F2054" t="str">
            <v>OH</v>
          </cell>
          <cell r="G2054">
            <v>28836</v>
          </cell>
          <cell r="H2054">
            <v>0.70952975447357469</v>
          </cell>
          <cell r="I2054">
            <v>1</v>
          </cell>
          <cell r="J2054">
            <v>92.96098070249684</v>
          </cell>
          <cell r="K2054" t="str">
            <v>TONS</v>
          </cell>
        </row>
        <row r="2055">
          <cell r="A2055" t="str">
            <v>39021</v>
          </cell>
          <cell r="B2055" t="str">
            <v>39</v>
          </cell>
          <cell r="C2055" t="str">
            <v>021</v>
          </cell>
          <cell r="D2055" t="str">
            <v>Champaign</v>
          </cell>
          <cell r="E2055" t="str">
            <v>County</v>
          </cell>
          <cell r="F2055" t="str">
            <v>OH</v>
          </cell>
          <cell r="G2055">
            <v>40097</v>
          </cell>
          <cell r="H2055">
            <v>0.70823253609995762</v>
          </cell>
          <cell r="I2055">
            <v>0.5</v>
          </cell>
          <cell r="J2055">
            <v>64.51383015614627</v>
          </cell>
          <cell r="K2055" t="str">
            <v>TONS</v>
          </cell>
        </row>
        <row r="2056">
          <cell r="A2056" t="str">
            <v>39023</v>
          </cell>
          <cell r="B2056" t="str">
            <v>39</v>
          </cell>
          <cell r="C2056" t="str">
            <v>023</v>
          </cell>
          <cell r="D2056" t="str">
            <v>Clark</v>
          </cell>
          <cell r="E2056" t="str">
            <v>County</v>
          </cell>
          <cell r="F2056" t="str">
            <v>OH</v>
          </cell>
          <cell r="G2056">
            <v>138333</v>
          </cell>
          <cell r="H2056">
            <v>0.23605358085200207</v>
          </cell>
          <cell r="I2056">
            <v>0.5</v>
          </cell>
          <cell r="J2056">
            <v>74.182499116796961</v>
          </cell>
          <cell r="K2056" t="str">
            <v>TONS</v>
          </cell>
        </row>
        <row r="2057">
          <cell r="A2057" t="str">
            <v>39025</v>
          </cell>
          <cell r="B2057" t="str">
            <v>39</v>
          </cell>
          <cell r="C2057" t="str">
            <v>025</v>
          </cell>
          <cell r="D2057" t="str">
            <v>Clermont</v>
          </cell>
          <cell r="E2057" t="str">
            <v>County</v>
          </cell>
          <cell r="F2057" t="str">
            <v>OH</v>
          </cell>
          <cell r="G2057">
            <v>197363</v>
          </cell>
          <cell r="H2057">
            <v>0.227165172803413</v>
          </cell>
          <cell r="I2057">
            <v>1</v>
          </cell>
          <cell r="J2057">
            <v>203.70540610047618</v>
          </cell>
          <cell r="K2057" t="str">
            <v>TONS</v>
          </cell>
        </row>
        <row r="2058">
          <cell r="A2058" t="str">
            <v>39027</v>
          </cell>
          <cell r="B2058" t="str">
            <v>39</v>
          </cell>
          <cell r="C2058" t="str">
            <v>027</v>
          </cell>
          <cell r="D2058" t="str">
            <v>Clinton</v>
          </cell>
          <cell r="E2058" t="str">
            <v>County</v>
          </cell>
          <cell r="F2058" t="str">
            <v>OH</v>
          </cell>
          <cell r="G2058">
            <v>42040</v>
          </cell>
          <cell r="H2058">
            <v>0.54638439581351095</v>
          </cell>
          <cell r="I2058">
            <v>1</v>
          </cell>
          <cell r="J2058">
            <v>104.365284786723</v>
          </cell>
          <cell r="K2058" t="str">
            <v>TONS</v>
          </cell>
        </row>
        <row r="2059">
          <cell r="A2059" t="str">
            <v>39029</v>
          </cell>
          <cell r="B2059" t="str">
            <v>39</v>
          </cell>
          <cell r="C2059" t="str">
            <v>029</v>
          </cell>
          <cell r="D2059" t="str">
            <v>Columbiana</v>
          </cell>
          <cell r="E2059" t="str">
            <v>County</v>
          </cell>
          <cell r="F2059" t="str">
            <v>OH</v>
          </cell>
          <cell r="G2059">
            <v>107841</v>
          </cell>
          <cell r="H2059">
            <v>0.43864578407099342</v>
          </cell>
          <cell r="I2059">
            <v>1</v>
          </cell>
          <cell r="J2059">
            <v>214.92796828694574</v>
          </cell>
          <cell r="K2059" t="str">
            <v>TONS</v>
          </cell>
        </row>
        <row r="2060">
          <cell r="A2060" t="str">
            <v>39031</v>
          </cell>
          <cell r="B2060" t="str">
            <v>39</v>
          </cell>
          <cell r="C2060" t="str">
            <v>031</v>
          </cell>
          <cell r="D2060" t="str">
            <v>Coshocton</v>
          </cell>
          <cell r="E2060" t="str">
            <v>County</v>
          </cell>
          <cell r="F2060" t="str">
            <v>OH</v>
          </cell>
          <cell r="G2060">
            <v>36901</v>
          </cell>
          <cell r="H2060">
            <v>0.61469878865071403</v>
          </cell>
          <cell r="I2060">
            <v>1</v>
          </cell>
          <cell r="J2060">
            <v>103.06128667031945</v>
          </cell>
          <cell r="K2060" t="str">
            <v>TONS</v>
          </cell>
        </row>
        <row r="2061">
          <cell r="A2061" t="str">
            <v>39033</v>
          </cell>
          <cell r="B2061" t="str">
            <v>39</v>
          </cell>
          <cell r="C2061" t="str">
            <v>033</v>
          </cell>
          <cell r="D2061" t="str">
            <v>Crawford</v>
          </cell>
          <cell r="E2061" t="str">
            <v>County</v>
          </cell>
          <cell r="F2061" t="str">
            <v>OH</v>
          </cell>
          <cell r="G2061">
            <v>43784</v>
          </cell>
          <cell r="H2061">
            <v>0.35264023387538829</v>
          </cell>
          <cell r="I2061">
            <v>1</v>
          </cell>
          <cell r="J2061">
            <v>70.152372534044545</v>
          </cell>
          <cell r="K2061" t="str">
            <v>TONS</v>
          </cell>
        </row>
        <row r="2062">
          <cell r="A2062" t="str">
            <v>39035</v>
          </cell>
          <cell r="B2062" t="str">
            <v>39</v>
          </cell>
          <cell r="C2062" t="str">
            <v>035</v>
          </cell>
          <cell r="D2062" t="str">
            <v>Cuyahoga</v>
          </cell>
          <cell r="E2062" t="str">
            <v>County</v>
          </cell>
          <cell r="F2062" t="str">
            <v>OH</v>
          </cell>
          <cell r="G2062">
            <v>1280122</v>
          </cell>
          <cell r="H2062">
            <v>5.8174142777016567E-3</v>
          </cell>
          <cell r="I2062">
            <v>0.5</v>
          </cell>
          <cell r="J2062">
            <v>0</v>
          </cell>
          <cell r="K2062" t="str">
            <v>TONS</v>
          </cell>
        </row>
        <row r="2063">
          <cell r="A2063" t="str">
            <v>39037</v>
          </cell>
          <cell r="B2063" t="str">
            <v>39</v>
          </cell>
          <cell r="C2063" t="str">
            <v>037</v>
          </cell>
          <cell r="D2063" t="str">
            <v>Darke</v>
          </cell>
          <cell r="E2063" t="str">
            <v>County</v>
          </cell>
          <cell r="F2063" t="str">
            <v>OH</v>
          </cell>
          <cell r="G2063">
            <v>52959</v>
          </cell>
          <cell r="H2063">
            <v>0.6630223380350837</v>
          </cell>
          <cell r="I2063">
            <v>0.5</v>
          </cell>
          <cell r="J2063">
            <v>79.768790699090218</v>
          </cell>
          <cell r="K2063" t="str">
            <v>TONS</v>
          </cell>
        </row>
        <row r="2064">
          <cell r="A2064" t="str">
            <v>39039</v>
          </cell>
          <cell r="B2064" t="str">
            <v>39</v>
          </cell>
          <cell r="C2064" t="str">
            <v>039</v>
          </cell>
          <cell r="D2064" t="str">
            <v>Defiance</v>
          </cell>
          <cell r="E2064" t="str">
            <v>County</v>
          </cell>
          <cell r="F2064" t="str">
            <v>OH</v>
          </cell>
          <cell r="G2064">
            <v>39037</v>
          </cell>
          <cell r="H2064">
            <v>0.43850705740707535</v>
          </cell>
          <cell r="I2064">
            <v>0.5</v>
          </cell>
          <cell r="J2064">
            <v>38.888222572466788</v>
          </cell>
          <cell r="K2064" t="str">
            <v>TONS</v>
          </cell>
        </row>
        <row r="2065">
          <cell r="A2065" t="str">
            <v>39041</v>
          </cell>
          <cell r="B2065" t="str">
            <v>39</v>
          </cell>
          <cell r="C2065" t="str">
            <v>041</v>
          </cell>
          <cell r="D2065" t="str">
            <v>Delaware</v>
          </cell>
          <cell r="E2065" t="str">
            <v>County</v>
          </cell>
          <cell r="F2065" t="str">
            <v>OH</v>
          </cell>
          <cell r="G2065">
            <v>174214</v>
          </cell>
          <cell r="H2065">
            <v>0.19310158770248087</v>
          </cell>
          <cell r="I2065">
            <v>0.5</v>
          </cell>
          <cell r="J2065">
            <v>0</v>
          </cell>
          <cell r="K2065" t="str">
            <v>TONS</v>
          </cell>
        </row>
        <row r="2066">
          <cell r="A2066" t="str">
            <v>39043</v>
          </cell>
          <cell r="B2066" t="str">
            <v>39</v>
          </cell>
          <cell r="C2066" t="str">
            <v>043</v>
          </cell>
          <cell r="D2066" t="str">
            <v>Erie</v>
          </cell>
          <cell r="E2066" t="str">
            <v>County</v>
          </cell>
          <cell r="F2066" t="str">
            <v>OH</v>
          </cell>
          <cell r="G2066">
            <v>77079</v>
          </cell>
          <cell r="H2066">
            <v>0.26478029035145761</v>
          </cell>
          <cell r="I2066">
            <v>0.5</v>
          </cell>
          <cell r="J2066">
            <v>46.364629891428585</v>
          </cell>
          <cell r="K2066" t="str">
            <v>TONS</v>
          </cell>
        </row>
        <row r="2067">
          <cell r="A2067" t="str">
            <v>39045</v>
          </cell>
          <cell r="B2067" t="str">
            <v>39</v>
          </cell>
          <cell r="C2067" t="str">
            <v>045</v>
          </cell>
          <cell r="D2067" t="str">
            <v>Fairfield</v>
          </cell>
          <cell r="E2067" t="str">
            <v>County</v>
          </cell>
          <cell r="F2067" t="str">
            <v>OH</v>
          </cell>
          <cell r="G2067">
            <v>146156</v>
          </cell>
          <cell r="H2067">
            <v>0.34712225293521992</v>
          </cell>
          <cell r="I2067">
            <v>1</v>
          </cell>
          <cell r="J2067">
            <v>230.51233601957352</v>
          </cell>
          <cell r="K2067" t="str">
            <v>TONS</v>
          </cell>
        </row>
        <row r="2068">
          <cell r="A2068" t="str">
            <v>39047</v>
          </cell>
          <cell r="B2068" t="str">
            <v>39</v>
          </cell>
          <cell r="C2068" t="str">
            <v>047</v>
          </cell>
          <cell r="D2068" t="str">
            <v>Fayette</v>
          </cell>
          <cell r="E2068" t="str">
            <v>County</v>
          </cell>
          <cell r="F2068" t="str">
            <v>OH</v>
          </cell>
          <cell r="G2068">
            <v>29030</v>
          </cell>
          <cell r="H2068">
            <v>0.4775060282466414</v>
          </cell>
          <cell r="I2068">
            <v>0.5</v>
          </cell>
          <cell r="J2068">
            <v>31.491327333773491</v>
          </cell>
          <cell r="K2068" t="str">
            <v>TONS</v>
          </cell>
        </row>
        <row r="2069">
          <cell r="A2069" t="str">
            <v>39049</v>
          </cell>
          <cell r="B2069" t="str">
            <v>39</v>
          </cell>
          <cell r="C2069" t="str">
            <v>049</v>
          </cell>
          <cell r="D2069" t="str">
            <v>Franklin</v>
          </cell>
          <cell r="E2069" t="str">
            <v>County</v>
          </cell>
          <cell r="F2069" t="str">
            <v>OH</v>
          </cell>
          <cell r="G2069">
            <v>1163414</v>
          </cell>
          <cell r="H2069">
            <v>1.3540321845877735E-2</v>
          </cell>
          <cell r="I2069">
            <v>0.5</v>
          </cell>
          <cell r="J2069">
            <v>0</v>
          </cell>
          <cell r="K2069" t="str">
            <v>TONS</v>
          </cell>
        </row>
        <row r="2070">
          <cell r="A2070" t="str">
            <v>39051</v>
          </cell>
          <cell r="B2070" t="str">
            <v>39</v>
          </cell>
          <cell r="C2070" t="str">
            <v>051</v>
          </cell>
          <cell r="D2070" t="str">
            <v>Fulton</v>
          </cell>
          <cell r="E2070" t="str">
            <v>County</v>
          </cell>
          <cell r="F2070" t="str">
            <v>OH</v>
          </cell>
          <cell r="G2070">
            <v>42698</v>
          </cell>
          <cell r="H2070">
            <v>0.56159539088481891</v>
          </cell>
          <cell r="I2070">
            <v>1</v>
          </cell>
          <cell r="J2070">
            <v>108.94972415763301</v>
          </cell>
          <cell r="K2070" t="str">
            <v>TONS</v>
          </cell>
        </row>
        <row r="2071">
          <cell r="A2071" t="str">
            <v>39053</v>
          </cell>
          <cell r="B2071" t="str">
            <v>39</v>
          </cell>
          <cell r="C2071" t="str">
            <v>053</v>
          </cell>
          <cell r="D2071" t="str">
            <v>Gallia</v>
          </cell>
          <cell r="E2071" t="str">
            <v>County</v>
          </cell>
          <cell r="F2071" t="str">
            <v>OH</v>
          </cell>
          <cell r="G2071">
            <v>30934</v>
          </cell>
          <cell r="H2071">
            <v>0.81350617443589579</v>
          </cell>
          <cell r="I2071">
            <v>1</v>
          </cell>
          <cell r="J2071">
            <v>114.338371426116</v>
          </cell>
          <cell r="K2071" t="str">
            <v>TONS</v>
          </cell>
        </row>
        <row r="2072">
          <cell r="A2072" t="str">
            <v>39055</v>
          </cell>
          <cell r="B2072" t="str">
            <v>39</v>
          </cell>
          <cell r="C2072" t="str">
            <v>055</v>
          </cell>
          <cell r="D2072" t="str">
            <v>Geauga</v>
          </cell>
          <cell r="E2072" t="str">
            <v>County</v>
          </cell>
          <cell r="F2072" t="str">
            <v>OH</v>
          </cell>
          <cell r="G2072">
            <v>93389</v>
          </cell>
          <cell r="H2072">
            <v>0.63968989923866837</v>
          </cell>
          <cell r="I2072">
            <v>1</v>
          </cell>
          <cell r="J2072">
            <v>271.43152429947025</v>
          </cell>
          <cell r="K2072" t="str">
            <v>TONS</v>
          </cell>
        </row>
        <row r="2073">
          <cell r="A2073" t="str">
            <v>39057</v>
          </cell>
          <cell r="B2073" t="str">
            <v>39</v>
          </cell>
          <cell r="C2073" t="str">
            <v>057</v>
          </cell>
          <cell r="D2073" t="str">
            <v>Greene</v>
          </cell>
          <cell r="E2073" t="str">
            <v>County</v>
          </cell>
          <cell r="F2073" t="str">
            <v>OH</v>
          </cell>
          <cell r="G2073">
            <v>161573</v>
          </cell>
          <cell r="H2073">
            <v>0.14909669313561053</v>
          </cell>
          <cell r="I2073">
            <v>0.5</v>
          </cell>
          <cell r="J2073">
            <v>0</v>
          </cell>
          <cell r="K2073" t="str">
            <v>TONS</v>
          </cell>
        </row>
        <row r="2074">
          <cell r="A2074" t="str">
            <v>39059</v>
          </cell>
          <cell r="B2074" t="str">
            <v>39</v>
          </cell>
          <cell r="C2074" t="str">
            <v>059</v>
          </cell>
          <cell r="D2074" t="str">
            <v>Guernsey</v>
          </cell>
          <cell r="E2074" t="str">
            <v>County</v>
          </cell>
          <cell r="F2074" t="str">
            <v>OH</v>
          </cell>
          <cell r="G2074">
            <v>40087</v>
          </cell>
          <cell r="H2074">
            <v>0.61418913862349389</v>
          </cell>
          <cell r="I2074">
            <v>1</v>
          </cell>
          <cell r="J2074">
            <v>111.86668161662634</v>
          </cell>
          <cell r="K2074" t="str">
            <v>TONS</v>
          </cell>
        </row>
        <row r="2075">
          <cell r="A2075" t="str">
            <v>39061</v>
          </cell>
          <cell r="B2075" t="str">
            <v>39</v>
          </cell>
          <cell r="C2075" t="str">
            <v>061</v>
          </cell>
          <cell r="D2075" t="str">
            <v>Hamilton</v>
          </cell>
          <cell r="E2075" t="str">
            <v>County</v>
          </cell>
          <cell r="F2075" t="str">
            <v>OH</v>
          </cell>
          <cell r="G2075">
            <v>802374</v>
          </cell>
          <cell r="H2075">
            <v>2.231876905283571E-2</v>
          </cell>
          <cell r="I2075">
            <v>0.5</v>
          </cell>
          <cell r="J2075">
            <v>0</v>
          </cell>
          <cell r="K2075" t="str">
            <v>TONS</v>
          </cell>
        </row>
        <row r="2076">
          <cell r="A2076" t="str">
            <v>39063</v>
          </cell>
          <cell r="B2076" t="str">
            <v>39</v>
          </cell>
          <cell r="C2076" t="str">
            <v>063</v>
          </cell>
          <cell r="D2076" t="str">
            <v>Hancock</v>
          </cell>
          <cell r="E2076" t="str">
            <v>County</v>
          </cell>
          <cell r="F2076" t="str">
            <v>OH</v>
          </cell>
          <cell r="G2076">
            <v>74782</v>
          </cell>
          <cell r="H2076">
            <v>0.31110427643015698</v>
          </cell>
          <cell r="I2076">
            <v>1</v>
          </cell>
          <cell r="J2076">
            <v>105.70563128267786</v>
          </cell>
          <cell r="K2076" t="str">
            <v>TONS</v>
          </cell>
        </row>
        <row r="2077">
          <cell r="A2077" t="str">
            <v>39065</v>
          </cell>
          <cell r="B2077" t="str">
            <v>39</v>
          </cell>
          <cell r="C2077" t="str">
            <v>065</v>
          </cell>
          <cell r="D2077" t="str">
            <v>Hardin</v>
          </cell>
          <cell r="E2077" t="str">
            <v>County</v>
          </cell>
          <cell r="F2077" t="str">
            <v>OH</v>
          </cell>
          <cell r="G2077">
            <v>32058</v>
          </cell>
          <cell r="H2077">
            <v>0.55377752823008297</v>
          </cell>
          <cell r="I2077">
            <v>1</v>
          </cell>
          <cell r="J2077">
            <v>80.661597771819459</v>
          </cell>
          <cell r="K2077" t="str">
            <v>TONS</v>
          </cell>
        </row>
        <row r="2078">
          <cell r="A2078" t="str">
            <v>39067</v>
          </cell>
          <cell r="B2078" t="str">
            <v>39</v>
          </cell>
          <cell r="C2078" t="str">
            <v>067</v>
          </cell>
          <cell r="D2078" t="str">
            <v>Harrison</v>
          </cell>
          <cell r="E2078" t="str">
            <v>County</v>
          </cell>
          <cell r="F2078" t="str">
            <v>OH</v>
          </cell>
          <cell r="G2078">
            <v>15864</v>
          </cell>
          <cell r="H2078">
            <v>0.84108673726676753</v>
          </cell>
          <cell r="I2078">
            <v>1</v>
          </cell>
          <cell r="J2078">
            <v>60.624553544155198</v>
          </cell>
          <cell r="K2078" t="str">
            <v>TONS</v>
          </cell>
        </row>
        <row r="2079">
          <cell r="A2079" t="str">
            <v>39069</v>
          </cell>
          <cell r="B2079" t="str">
            <v>39</v>
          </cell>
          <cell r="C2079" t="str">
            <v>069</v>
          </cell>
          <cell r="D2079" t="str">
            <v>Henry</v>
          </cell>
          <cell r="E2079" t="str">
            <v>County</v>
          </cell>
          <cell r="F2079" t="str">
            <v>OH</v>
          </cell>
          <cell r="G2079">
            <v>28215</v>
          </cell>
          <cell r="H2079">
            <v>0.69080276448697497</v>
          </cell>
          <cell r="I2079">
            <v>0.5</v>
          </cell>
          <cell r="J2079">
            <v>44.279141614671701</v>
          </cell>
          <cell r="K2079" t="str">
            <v>TONS</v>
          </cell>
        </row>
        <row r="2080">
          <cell r="A2080" t="str">
            <v>39071</v>
          </cell>
          <cell r="B2080" t="str">
            <v>39</v>
          </cell>
          <cell r="C2080" t="str">
            <v>071</v>
          </cell>
          <cell r="D2080" t="str">
            <v>Highland</v>
          </cell>
          <cell r="E2080" t="str">
            <v>County</v>
          </cell>
          <cell r="F2080" t="str">
            <v>OH</v>
          </cell>
          <cell r="G2080">
            <v>43589</v>
          </cell>
          <cell r="H2080">
            <v>0.73002362981486157</v>
          </cell>
          <cell r="I2080">
            <v>1</v>
          </cell>
          <cell r="J2080">
            <v>144.58022321281291</v>
          </cell>
          <cell r="K2080" t="str">
            <v>TONS</v>
          </cell>
        </row>
        <row r="2081">
          <cell r="A2081" t="str">
            <v>39073</v>
          </cell>
          <cell r="B2081" t="str">
            <v>39</v>
          </cell>
          <cell r="C2081" t="str">
            <v>073</v>
          </cell>
          <cell r="D2081" t="str">
            <v>Hocking</v>
          </cell>
          <cell r="E2081" t="str">
            <v>County</v>
          </cell>
          <cell r="F2081" t="str">
            <v>OH</v>
          </cell>
          <cell r="G2081">
            <v>29380</v>
          </cell>
          <cell r="H2081">
            <v>0.70840707964601768</v>
          </cell>
          <cell r="I2081">
            <v>1</v>
          </cell>
          <cell r="J2081">
            <v>94.56485295019877</v>
          </cell>
          <cell r="K2081" t="str">
            <v>TONS</v>
          </cell>
        </row>
        <row r="2082">
          <cell r="A2082" t="str">
            <v>39075</v>
          </cell>
          <cell r="B2082" t="str">
            <v>39</v>
          </cell>
          <cell r="C2082" t="str">
            <v>075</v>
          </cell>
          <cell r="D2082" t="str">
            <v>Holmes</v>
          </cell>
          <cell r="E2082" t="str">
            <v>County</v>
          </cell>
          <cell r="F2082" t="str">
            <v>OH</v>
          </cell>
          <cell r="G2082">
            <v>42366</v>
          </cell>
          <cell r="H2082">
            <v>0.92994382287683519</v>
          </cell>
          <cell r="I2082">
            <v>1</v>
          </cell>
          <cell r="J2082">
            <v>179.00668219535535</v>
          </cell>
          <cell r="K2082" t="str">
            <v>TONS</v>
          </cell>
        </row>
        <row r="2083">
          <cell r="A2083" t="str">
            <v>39077</v>
          </cell>
          <cell r="B2083" t="str">
            <v>39</v>
          </cell>
          <cell r="C2083" t="str">
            <v>077</v>
          </cell>
          <cell r="D2083" t="str">
            <v>Huron</v>
          </cell>
          <cell r="E2083" t="str">
            <v>County</v>
          </cell>
          <cell r="F2083" t="str">
            <v>OH</v>
          </cell>
          <cell r="G2083">
            <v>59626</v>
          </cell>
          <cell r="H2083">
            <v>0.5030355885016603</v>
          </cell>
          <cell r="I2083">
            <v>0.5</v>
          </cell>
          <cell r="J2083">
            <v>68.139581016390267</v>
          </cell>
          <cell r="K2083" t="str">
            <v>TONS</v>
          </cell>
        </row>
        <row r="2084">
          <cell r="A2084" t="str">
            <v>39079</v>
          </cell>
          <cell r="B2084" t="str">
            <v>39</v>
          </cell>
          <cell r="C2084" t="str">
            <v>079</v>
          </cell>
          <cell r="D2084" t="str">
            <v>Jackson</v>
          </cell>
          <cell r="E2084" t="str">
            <v>County</v>
          </cell>
          <cell r="F2084" t="str">
            <v>OH</v>
          </cell>
          <cell r="G2084">
            <v>33225</v>
          </cell>
          <cell r="H2084">
            <v>0.64580887885628291</v>
          </cell>
          <cell r="I2084">
            <v>1</v>
          </cell>
          <cell r="J2084">
            <v>97.490897504079896</v>
          </cell>
          <cell r="K2084" t="str">
            <v>TONS</v>
          </cell>
        </row>
        <row r="2085">
          <cell r="A2085" t="str">
            <v>39081</v>
          </cell>
          <cell r="B2085" t="str">
            <v>39</v>
          </cell>
          <cell r="C2085" t="str">
            <v>081</v>
          </cell>
          <cell r="D2085" t="str">
            <v>Jefferson</v>
          </cell>
          <cell r="E2085" t="str">
            <v>County</v>
          </cell>
          <cell r="F2085" t="str">
            <v>OH</v>
          </cell>
          <cell r="G2085">
            <v>69709</v>
          </cell>
          <cell r="H2085">
            <v>0.38982053967206531</v>
          </cell>
          <cell r="I2085">
            <v>1</v>
          </cell>
          <cell r="J2085">
            <v>123.46635824094082</v>
          </cell>
          <cell r="K2085" t="str">
            <v>TONS</v>
          </cell>
        </row>
        <row r="2086">
          <cell r="A2086" t="str">
            <v>39083</v>
          </cell>
          <cell r="B2086" t="str">
            <v>39</v>
          </cell>
          <cell r="C2086" t="str">
            <v>083</v>
          </cell>
          <cell r="D2086" t="str">
            <v>Knox</v>
          </cell>
          <cell r="E2086" t="str">
            <v>County</v>
          </cell>
          <cell r="F2086" t="str">
            <v>OH</v>
          </cell>
          <cell r="G2086">
            <v>60921</v>
          </cell>
          <cell r="H2086">
            <v>0.55700004924410307</v>
          </cell>
          <cell r="I2086">
            <v>1</v>
          </cell>
          <cell r="J2086">
            <v>154.17619541436096</v>
          </cell>
          <cell r="K2086" t="str">
            <v>TONS</v>
          </cell>
        </row>
        <row r="2087">
          <cell r="A2087" t="str">
            <v>39085</v>
          </cell>
          <cell r="B2087" t="str">
            <v>39</v>
          </cell>
          <cell r="C2087" t="str">
            <v>085</v>
          </cell>
          <cell r="D2087" t="str">
            <v>Lake</v>
          </cell>
          <cell r="E2087" t="str">
            <v>County</v>
          </cell>
          <cell r="F2087" t="str">
            <v>OH</v>
          </cell>
          <cell r="G2087">
            <v>230041</v>
          </cell>
          <cell r="H2087">
            <v>6.5292708691059423E-2</v>
          </cell>
          <cell r="I2087">
            <v>0.5</v>
          </cell>
          <cell r="J2087">
            <v>0</v>
          </cell>
          <cell r="K2087" t="str">
            <v>TONS</v>
          </cell>
        </row>
        <row r="2088">
          <cell r="A2088" t="str">
            <v>39087</v>
          </cell>
          <cell r="B2088" t="str">
            <v>39</v>
          </cell>
          <cell r="C2088" t="str">
            <v>087</v>
          </cell>
          <cell r="D2088" t="str">
            <v>Lawrence</v>
          </cell>
          <cell r="E2088" t="str">
            <v>County</v>
          </cell>
          <cell r="F2088" t="str">
            <v>OH</v>
          </cell>
          <cell r="G2088">
            <v>62450</v>
          </cell>
          <cell r="H2088">
            <v>0.45916733386709369</v>
          </cell>
          <cell r="I2088">
            <v>1</v>
          </cell>
          <cell r="J2088">
            <v>130.28622295425694</v>
          </cell>
          <cell r="K2088" t="str">
            <v>TONS</v>
          </cell>
        </row>
        <row r="2089">
          <cell r="A2089" t="str">
            <v>39089</v>
          </cell>
          <cell r="B2089" t="str">
            <v>39</v>
          </cell>
          <cell r="C2089" t="str">
            <v>089</v>
          </cell>
          <cell r="D2089" t="str">
            <v>Licking</v>
          </cell>
          <cell r="E2089" t="str">
            <v>County</v>
          </cell>
          <cell r="F2089" t="str">
            <v>OH</v>
          </cell>
          <cell r="G2089">
            <v>166492</v>
          </cell>
          <cell r="H2089">
            <v>0.35527833169161283</v>
          </cell>
          <cell r="I2089">
            <v>1</v>
          </cell>
          <cell r="J2089">
            <v>268.75537485500445</v>
          </cell>
          <cell r="K2089" t="str">
            <v>TONS</v>
          </cell>
        </row>
        <row r="2090">
          <cell r="A2090" t="str">
            <v>39091</v>
          </cell>
          <cell r="B2090" t="str">
            <v>39</v>
          </cell>
          <cell r="C2090" t="str">
            <v>091</v>
          </cell>
          <cell r="D2090" t="str">
            <v>Logan</v>
          </cell>
          <cell r="E2090" t="str">
            <v>County</v>
          </cell>
          <cell r="F2090" t="str">
            <v>OH</v>
          </cell>
          <cell r="G2090">
            <v>45858</v>
          </cell>
          <cell r="H2090">
            <v>0.56914824021980892</v>
          </cell>
          <cell r="I2090">
            <v>1</v>
          </cell>
          <cell r="J2090">
            <v>118.58658828617629</v>
          </cell>
          <cell r="K2090" t="str">
            <v>TONS</v>
          </cell>
        </row>
        <row r="2091">
          <cell r="A2091" t="str">
            <v>39093</v>
          </cell>
          <cell r="B2091" t="str">
            <v>39</v>
          </cell>
          <cell r="C2091" t="str">
            <v>093</v>
          </cell>
          <cell r="D2091" t="str">
            <v>Lorain</v>
          </cell>
          <cell r="E2091" t="str">
            <v>County</v>
          </cell>
          <cell r="F2091" t="str">
            <v>OH</v>
          </cell>
          <cell r="G2091">
            <v>301356</v>
          </cell>
          <cell r="H2091">
            <v>0.11737944490901127</v>
          </cell>
          <cell r="I2091">
            <v>0.5</v>
          </cell>
          <cell r="J2091">
            <v>0</v>
          </cell>
          <cell r="K2091" t="str">
            <v>TONS</v>
          </cell>
        </row>
        <row r="2092">
          <cell r="A2092" t="str">
            <v>39095</v>
          </cell>
          <cell r="B2092" t="str">
            <v>39</v>
          </cell>
          <cell r="C2092" t="str">
            <v>095</v>
          </cell>
          <cell r="D2092" t="str">
            <v>Lucas</v>
          </cell>
          <cell r="E2092" t="str">
            <v>County</v>
          </cell>
          <cell r="F2092" t="str">
            <v>OH</v>
          </cell>
          <cell r="G2092">
            <v>441815</v>
          </cell>
          <cell r="H2092">
            <v>4.6600952887520794E-2</v>
          </cell>
          <cell r="I2092">
            <v>0.5</v>
          </cell>
          <cell r="J2092">
            <v>0</v>
          </cell>
          <cell r="K2092" t="str">
            <v>TONS</v>
          </cell>
        </row>
        <row r="2093">
          <cell r="A2093" t="str">
            <v>39097</v>
          </cell>
          <cell r="B2093" t="str">
            <v>39</v>
          </cell>
          <cell r="C2093" t="str">
            <v>097</v>
          </cell>
          <cell r="D2093" t="str">
            <v>Madison</v>
          </cell>
          <cell r="E2093" t="str">
            <v>County</v>
          </cell>
          <cell r="F2093" t="str">
            <v>OH</v>
          </cell>
          <cell r="G2093">
            <v>43435</v>
          </cell>
          <cell r="H2093">
            <v>0.48486243812593532</v>
          </cell>
          <cell r="I2093">
            <v>0.5</v>
          </cell>
          <cell r="J2093">
            <v>47.843554584422854</v>
          </cell>
          <cell r="K2093" t="str">
            <v>TONS</v>
          </cell>
        </row>
        <row r="2094">
          <cell r="A2094" t="str">
            <v>39099</v>
          </cell>
          <cell r="B2094" t="str">
            <v>39</v>
          </cell>
          <cell r="C2094" t="str">
            <v>099</v>
          </cell>
          <cell r="D2094" t="str">
            <v>Mahoning</v>
          </cell>
          <cell r="E2094" t="str">
            <v>County</v>
          </cell>
          <cell r="F2094" t="str">
            <v>OH</v>
          </cell>
          <cell r="G2094">
            <v>238823</v>
          </cell>
          <cell r="H2094">
            <v>0.15158506509004577</v>
          </cell>
          <cell r="I2094">
            <v>0.5</v>
          </cell>
          <cell r="J2094">
            <v>0</v>
          </cell>
          <cell r="K2094" t="str">
            <v>TONS</v>
          </cell>
        </row>
        <row r="2095">
          <cell r="A2095" t="str">
            <v>39101</v>
          </cell>
          <cell r="B2095" t="str">
            <v>39</v>
          </cell>
          <cell r="C2095" t="str">
            <v>101</v>
          </cell>
          <cell r="D2095" t="str">
            <v>Marion</v>
          </cell>
          <cell r="E2095" t="str">
            <v>County</v>
          </cell>
          <cell r="F2095" t="str">
            <v>OH</v>
          </cell>
          <cell r="G2095">
            <v>66501</v>
          </cell>
          <cell r="H2095">
            <v>0.30250672922211697</v>
          </cell>
          <cell r="I2095">
            <v>1</v>
          </cell>
          <cell r="J2095">
            <v>91.402543929234056</v>
          </cell>
          <cell r="K2095" t="str">
            <v>TONS</v>
          </cell>
        </row>
        <row r="2096">
          <cell r="A2096" t="str">
            <v>39103</v>
          </cell>
          <cell r="B2096" t="str">
            <v>39</v>
          </cell>
          <cell r="C2096" t="str">
            <v>103</v>
          </cell>
          <cell r="D2096" t="str">
            <v>Medina</v>
          </cell>
          <cell r="E2096" t="str">
            <v>County</v>
          </cell>
          <cell r="F2096" t="str">
            <v>OH</v>
          </cell>
          <cell r="G2096">
            <v>172332</v>
          </cell>
          <cell r="H2096">
            <v>0.29794234384792145</v>
          </cell>
          <cell r="I2096">
            <v>1</v>
          </cell>
          <cell r="J2096">
            <v>233.28844350780548</v>
          </cell>
          <cell r="K2096" t="str">
            <v>TONS</v>
          </cell>
        </row>
        <row r="2097">
          <cell r="A2097" t="str">
            <v>39105</v>
          </cell>
          <cell r="B2097" t="str">
            <v>39</v>
          </cell>
          <cell r="C2097" t="str">
            <v>105</v>
          </cell>
          <cell r="D2097" t="str">
            <v>Meigs</v>
          </cell>
          <cell r="E2097" t="str">
            <v>County</v>
          </cell>
          <cell r="F2097" t="str">
            <v>OH</v>
          </cell>
          <cell r="G2097">
            <v>23770</v>
          </cell>
          <cell r="H2097">
            <v>0.8129575094657131</v>
          </cell>
          <cell r="I2097">
            <v>1</v>
          </cell>
          <cell r="J2097">
            <v>87.799510806209611</v>
          </cell>
          <cell r="K2097" t="str">
            <v>TONS</v>
          </cell>
        </row>
        <row r="2098">
          <cell r="A2098" t="str">
            <v>39107</v>
          </cell>
          <cell r="B2098" t="str">
            <v>39</v>
          </cell>
          <cell r="C2098" t="str">
            <v>107</v>
          </cell>
          <cell r="D2098" t="str">
            <v>Mercer</v>
          </cell>
          <cell r="E2098" t="str">
            <v>County</v>
          </cell>
          <cell r="F2098" t="str">
            <v>OH</v>
          </cell>
          <cell r="G2098">
            <v>40814</v>
          </cell>
          <cell r="H2098">
            <v>0.61358847454304899</v>
          </cell>
          <cell r="I2098">
            <v>0.5</v>
          </cell>
          <cell r="J2098">
            <v>56.892029318979191</v>
          </cell>
          <cell r="K2098" t="str">
            <v>TONS</v>
          </cell>
        </row>
        <row r="2099">
          <cell r="A2099" t="str">
            <v>39109</v>
          </cell>
          <cell r="B2099" t="str">
            <v>39</v>
          </cell>
          <cell r="C2099" t="str">
            <v>109</v>
          </cell>
          <cell r="D2099" t="str">
            <v>Miami</v>
          </cell>
          <cell r="E2099" t="str">
            <v>County</v>
          </cell>
          <cell r="F2099" t="str">
            <v>OH</v>
          </cell>
          <cell r="G2099">
            <v>102506</v>
          </cell>
          <cell r="H2099">
            <v>0.30798197178701736</v>
          </cell>
          <cell r="I2099">
            <v>0.5</v>
          </cell>
          <cell r="J2099">
            <v>71.719896402195147</v>
          </cell>
          <cell r="K2099" t="str">
            <v>TONS</v>
          </cell>
        </row>
        <row r="2100">
          <cell r="A2100" t="str">
            <v>39111</v>
          </cell>
          <cell r="B2100" t="str">
            <v>39</v>
          </cell>
          <cell r="C2100" t="str">
            <v>111</v>
          </cell>
          <cell r="D2100" t="str">
            <v>Monroe</v>
          </cell>
          <cell r="E2100" t="str">
            <v>County</v>
          </cell>
          <cell r="F2100" t="str">
            <v>OH</v>
          </cell>
          <cell r="G2100">
            <v>14642</v>
          </cell>
          <cell r="H2100">
            <v>0.97650594181122796</v>
          </cell>
          <cell r="I2100">
            <v>1</v>
          </cell>
          <cell r="J2100">
            <v>64.963641353093834</v>
          </cell>
          <cell r="K2100" t="str">
            <v>TONS</v>
          </cell>
        </row>
        <row r="2101">
          <cell r="A2101" t="str">
            <v>39113</v>
          </cell>
          <cell r="B2101" t="str">
            <v>39</v>
          </cell>
          <cell r="C2101" t="str">
            <v>113</v>
          </cell>
          <cell r="D2101" t="str">
            <v>Montgomery</v>
          </cell>
          <cell r="E2101" t="str">
            <v>County</v>
          </cell>
          <cell r="F2101" t="str">
            <v>OH</v>
          </cell>
          <cell r="G2101">
            <v>535153</v>
          </cell>
          <cell r="H2101">
            <v>4.3312846980209395E-2</v>
          </cell>
          <cell r="I2101">
            <v>0.5</v>
          </cell>
          <cell r="J2101">
            <v>0</v>
          </cell>
          <cell r="K2101" t="str">
            <v>TONS</v>
          </cell>
        </row>
        <row r="2102">
          <cell r="A2102" t="str">
            <v>39115</v>
          </cell>
          <cell r="B2102" t="str">
            <v>39</v>
          </cell>
          <cell r="C2102" t="str">
            <v>115</v>
          </cell>
          <cell r="D2102" t="str">
            <v>Morgan</v>
          </cell>
          <cell r="E2102" t="str">
            <v>County</v>
          </cell>
          <cell r="F2102" t="str">
            <v>OH</v>
          </cell>
          <cell r="G2102">
            <v>15054</v>
          </cell>
          <cell r="H2102">
            <v>0.81486648066958944</v>
          </cell>
          <cell r="I2102">
            <v>1</v>
          </cell>
          <cell r="J2102">
            <v>55.735696494502868</v>
          </cell>
          <cell r="K2102" t="str">
            <v>TONS</v>
          </cell>
        </row>
        <row r="2103">
          <cell r="A2103" t="str">
            <v>39117</v>
          </cell>
          <cell r="B2103" t="str">
            <v>39</v>
          </cell>
          <cell r="C2103" t="str">
            <v>117</v>
          </cell>
          <cell r="D2103" t="str">
            <v>Morrow</v>
          </cell>
          <cell r="E2103" t="str">
            <v>County</v>
          </cell>
          <cell r="F2103" t="str">
            <v>OH</v>
          </cell>
          <cell r="G2103">
            <v>34827</v>
          </cell>
          <cell r="H2103">
            <v>0.88839119074281447</v>
          </cell>
          <cell r="I2103">
            <v>0.5</v>
          </cell>
          <cell r="J2103">
            <v>70.288678957361981</v>
          </cell>
          <cell r="K2103" t="str">
            <v>TONS</v>
          </cell>
        </row>
        <row r="2104">
          <cell r="A2104" t="str">
            <v>39119</v>
          </cell>
          <cell r="B2104" t="str">
            <v>39</v>
          </cell>
          <cell r="C2104" t="str">
            <v>119</v>
          </cell>
          <cell r="D2104" t="str">
            <v>Muskingum</v>
          </cell>
          <cell r="E2104" t="str">
            <v>County</v>
          </cell>
          <cell r="F2104" t="str">
            <v>OH</v>
          </cell>
          <cell r="G2104">
            <v>86074</v>
          </cell>
          <cell r="H2104">
            <v>0.47032785742500638</v>
          </cell>
          <cell r="I2104">
            <v>1</v>
          </cell>
          <cell r="J2104">
            <v>183.93643117200293</v>
          </cell>
          <cell r="K2104" t="str">
            <v>TONS</v>
          </cell>
        </row>
        <row r="2105">
          <cell r="A2105" t="str">
            <v>39121</v>
          </cell>
          <cell r="B2105" t="str">
            <v>39</v>
          </cell>
          <cell r="C2105" t="str">
            <v>121</v>
          </cell>
          <cell r="D2105" t="str">
            <v>Noble</v>
          </cell>
          <cell r="E2105" t="str">
            <v>County</v>
          </cell>
          <cell r="F2105" t="str">
            <v>OH</v>
          </cell>
          <cell r="G2105">
            <v>14645</v>
          </cell>
          <cell r="H2105">
            <v>0.62526459542505974</v>
          </cell>
          <cell r="I2105">
            <v>1</v>
          </cell>
          <cell r="J2105">
            <v>41.605263943927838</v>
          </cell>
          <cell r="K2105" t="str">
            <v>TONS</v>
          </cell>
        </row>
        <row r="2106">
          <cell r="A2106" t="str">
            <v>39123</v>
          </cell>
          <cell r="B2106" t="str">
            <v>39</v>
          </cell>
          <cell r="C2106" t="str">
            <v>123</v>
          </cell>
          <cell r="D2106" t="str">
            <v>Ottawa</v>
          </cell>
          <cell r="E2106" t="str">
            <v>County</v>
          </cell>
          <cell r="F2106" t="str">
            <v>OH</v>
          </cell>
          <cell r="G2106">
            <v>41428</v>
          </cell>
          <cell r="H2106">
            <v>0.49447233754948344</v>
          </cell>
          <cell r="I2106">
            <v>0.5</v>
          </cell>
          <cell r="J2106">
            <v>46.537284694297348</v>
          </cell>
          <cell r="K2106" t="str">
            <v>TONS</v>
          </cell>
        </row>
        <row r="2107">
          <cell r="A2107" t="str">
            <v>39125</v>
          </cell>
          <cell r="B2107" t="str">
            <v>39</v>
          </cell>
          <cell r="C2107" t="str">
            <v>125</v>
          </cell>
          <cell r="D2107" t="str">
            <v>Paulding</v>
          </cell>
          <cell r="E2107" t="str">
            <v>County</v>
          </cell>
          <cell r="F2107" t="str">
            <v>OH</v>
          </cell>
          <cell r="G2107">
            <v>19614</v>
          </cell>
          <cell r="H2107">
            <v>0.81900683185479761</v>
          </cell>
          <cell r="I2107">
            <v>0.5</v>
          </cell>
          <cell r="J2107">
            <v>36.493773069523684</v>
          </cell>
          <cell r="K2107" t="str">
            <v>TONS</v>
          </cell>
        </row>
        <row r="2108">
          <cell r="A2108" t="str">
            <v>39127</v>
          </cell>
          <cell r="B2108" t="str">
            <v>39</v>
          </cell>
          <cell r="C2108" t="str">
            <v>127</v>
          </cell>
          <cell r="D2108" t="str">
            <v>Perry</v>
          </cell>
          <cell r="E2108" t="str">
            <v>County</v>
          </cell>
          <cell r="F2108" t="str">
            <v>OH</v>
          </cell>
          <cell r="G2108">
            <v>36058</v>
          </cell>
          <cell r="H2108">
            <v>0.75242664595928777</v>
          </cell>
          <cell r="I2108">
            <v>1</v>
          </cell>
          <cell r="J2108">
            <v>123.27098570085248</v>
          </cell>
          <cell r="K2108" t="str">
            <v>TONS</v>
          </cell>
        </row>
        <row r="2109">
          <cell r="A2109" t="str">
            <v>39129</v>
          </cell>
          <cell r="B2109" t="str">
            <v>39</v>
          </cell>
          <cell r="C2109" t="str">
            <v>129</v>
          </cell>
          <cell r="D2109" t="str">
            <v>Pickaway</v>
          </cell>
          <cell r="E2109" t="str">
            <v>County</v>
          </cell>
          <cell r="F2109" t="str">
            <v>OH</v>
          </cell>
          <cell r="G2109">
            <v>55698</v>
          </cell>
          <cell r="H2109">
            <v>0.4986534525476678</v>
          </cell>
          <cell r="I2109">
            <v>0.5</v>
          </cell>
          <cell r="J2109">
            <v>63.096243353644851</v>
          </cell>
          <cell r="K2109" t="str">
            <v>TONS</v>
          </cell>
        </row>
        <row r="2110">
          <cell r="A2110" t="str">
            <v>39131</v>
          </cell>
          <cell r="B2110" t="str">
            <v>39</v>
          </cell>
          <cell r="C2110" t="str">
            <v>131</v>
          </cell>
          <cell r="D2110" t="str">
            <v>Pike</v>
          </cell>
          <cell r="E2110" t="str">
            <v>County</v>
          </cell>
          <cell r="F2110" t="str">
            <v>OH</v>
          </cell>
          <cell r="G2110">
            <v>28709</v>
          </cell>
          <cell r="H2110">
            <v>0.74238043819011457</v>
          </cell>
          <cell r="I2110">
            <v>1</v>
          </cell>
          <cell r="J2110">
            <v>96.836626672156157</v>
          </cell>
          <cell r="K2110" t="str">
            <v>TONS</v>
          </cell>
        </row>
        <row r="2111">
          <cell r="A2111" t="str">
            <v>39133</v>
          </cell>
          <cell r="B2111" t="str">
            <v>39</v>
          </cell>
          <cell r="C2111" t="str">
            <v>133</v>
          </cell>
          <cell r="D2111" t="str">
            <v>Portage</v>
          </cell>
          <cell r="E2111" t="str">
            <v>County</v>
          </cell>
          <cell r="F2111" t="str">
            <v>OH</v>
          </cell>
          <cell r="G2111">
            <v>161419</v>
          </cell>
          <cell r="H2111">
            <v>0.32813361500195143</v>
          </cell>
          <cell r="I2111">
            <v>1</v>
          </cell>
          <cell r="J2111">
            <v>240.65807746183529</v>
          </cell>
          <cell r="K2111" t="str">
            <v>TONS</v>
          </cell>
        </row>
        <row r="2112">
          <cell r="A2112" t="str">
            <v>39135</v>
          </cell>
          <cell r="B2112" t="str">
            <v>39</v>
          </cell>
          <cell r="C2112" t="str">
            <v>135</v>
          </cell>
          <cell r="D2112" t="str">
            <v>Preble</v>
          </cell>
          <cell r="E2112" t="str">
            <v>County</v>
          </cell>
          <cell r="F2112" t="str">
            <v>OH</v>
          </cell>
          <cell r="G2112">
            <v>42270</v>
          </cell>
          <cell r="H2112">
            <v>0.69224035959309205</v>
          </cell>
          <cell r="I2112">
            <v>0.5</v>
          </cell>
          <cell r="J2112">
            <v>66.474370878195487</v>
          </cell>
          <cell r="K2112" t="str">
            <v>TONS</v>
          </cell>
        </row>
        <row r="2113">
          <cell r="A2113" t="str">
            <v>39137</v>
          </cell>
          <cell r="B2113" t="str">
            <v>39</v>
          </cell>
          <cell r="C2113" t="str">
            <v>137</v>
          </cell>
          <cell r="D2113" t="str">
            <v>Putnam</v>
          </cell>
          <cell r="E2113" t="str">
            <v>County</v>
          </cell>
          <cell r="F2113" t="str">
            <v>OH</v>
          </cell>
          <cell r="G2113">
            <v>34499</v>
          </cell>
          <cell r="H2113">
            <v>0.84660424939853329</v>
          </cell>
          <cell r="I2113">
            <v>0.5</v>
          </cell>
          <cell r="J2113">
            <v>66.351695097209813</v>
          </cell>
          <cell r="K2113" t="str">
            <v>TONS</v>
          </cell>
        </row>
        <row r="2114">
          <cell r="A2114" t="str">
            <v>39139</v>
          </cell>
          <cell r="B2114" t="str">
            <v>39</v>
          </cell>
          <cell r="C2114" t="str">
            <v>139</v>
          </cell>
          <cell r="D2114" t="str">
            <v>Richland</v>
          </cell>
          <cell r="E2114" t="str">
            <v>County</v>
          </cell>
          <cell r="F2114" t="str">
            <v>OH</v>
          </cell>
          <cell r="G2114">
            <v>124475</v>
          </cell>
          <cell r="H2114">
            <v>0.32054629443663385</v>
          </cell>
          <cell r="I2114">
            <v>0.5</v>
          </cell>
          <cell r="J2114">
            <v>90.643771506100293</v>
          </cell>
          <cell r="K2114" t="str">
            <v>TONS</v>
          </cell>
        </row>
        <row r="2115">
          <cell r="A2115" t="str">
            <v>39141</v>
          </cell>
          <cell r="B2115" t="str">
            <v>39</v>
          </cell>
          <cell r="C2115" t="str">
            <v>141</v>
          </cell>
          <cell r="D2115" t="str">
            <v>Ross</v>
          </cell>
          <cell r="E2115" t="str">
            <v>County</v>
          </cell>
          <cell r="F2115" t="str">
            <v>OH</v>
          </cell>
          <cell r="G2115">
            <v>78064</v>
          </cell>
          <cell r="H2115">
            <v>0.58671090387374458</v>
          </cell>
          <cell r="I2115">
            <v>1</v>
          </cell>
          <cell r="J2115">
            <v>208.09901647874182</v>
          </cell>
          <cell r="K2115" t="str">
            <v>TONS</v>
          </cell>
        </row>
        <row r="2116">
          <cell r="A2116" t="str">
            <v>39143</v>
          </cell>
          <cell r="B2116" t="str">
            <v>39</v>
          </cell>
          <cell r="C2116" t="str">
            <v>143</v>
          </cell>
          <cell r="D2116" t="str">
            <v>Sandusky</v>
          </cell>
          <cell r="E2116" t="str">
            <v>County</v>
          </cell>
          <cell r="F2116" t="str">
            <v>OH</v>
          </cell>
          <cell r="G2116">
            <v>60944</v>
          </cell>
          <cell r="H2116">
            <v>0.44143804148070359</v>
          </cell>
          <cell r="I2116">
            <v>0.5</v>
          </cell>
          <cell r="J2116">
            <v>61.11752844181995</v>
          </cell>
          <cell r="K2116" t="str">
            <v>TONS</v>
          </cell>
        </row>
        <row r="2117">
          <cell r="A2117" t="str">
            <v>39145</v>
          </cell>
          <cell r="B2117" t="str">
            <v>39</v>
          </cell>
          <cell r="C2117" t="str">
            <v>145</v>
          </cell>
          <cell r="D2117" t="str">
            <v>Scioto</v>
          </cell>
          <cell r="E2117" t="str">
            <v>County</v>
          </cell>
          <cell r="F2117" t="str">
            <v>OH</v>
          </cell>
          <cell r="G2117">
            <v>79499</v>
          </cell>
          <cell r="H2117">
            <v>0.54277412294494265</v>
          </cell>
          <cell r="I2117">
            <v>1</v>
          </cell>
          <cell r="J2117">
            <v>196.05407220492364</v>
          </cell>
          <cell r="K2117" t="str">
            <v>TONS</v>
          </cell>
        </row>
        <row r="2118">
          <cell r="A2118" t="str">
            <v>39147</v>
          </cell>
          <cell r="B2118" t="str">
            <v>39</v>
          </cell>
          <cell r="C2118" t="str">
            <v>147</v>
          </cell>
          <cell r="D2118" t="str">
            <v>Seneca</v>
          </cell>
          <cell r="E2118" t="str">
            <v>County</v>
          </cell>
          <cell r="F2118" t="str">
            <v>OH</v>
          </cell>
          <cell r="G2118">
            <v>56745</v>
          </cell>
          <cell r="H2118">
            <v>0.47509031632742971</v>
          </cell>
          <cell r="I2118">
            <v>0.5</v>
          </cell>
          <cell r="J2118">
            <v>61.24474777024956</v>
          </cell>
          <cell r="K2118" t="str">
            <v>TONS</v>
          </cell>
        </row>
        <row r="2119">
          <cell r="A2119" t="str">
            <v>39149</v>
          </cell>
          <cell r="B2119" t="str">
            <v>39</v>
          </cell>
          <cell r="C2119" t="str">
            <v>149</v>
          </cell>
          <cell r="D2119" t="str">
            <v>Shelby</v>
          </cell>
          <cell r="E2119" t="str">
            <v>County</v>
          </cell>
          <cell r="F2119" t="str">
            <v>OH</v>
          </cell>
          <cell r="G2119">
            <v>49423</v>
          </cell>
          <cell r="H2119">
            <v>0.51111830524249846</v>
          </cell>
          <cell r="I2119">
            <v>1</v>
          </cell>
          <cell r="J2119">
            <v>114.77455198073179</v>
          </cell>
          <cell r="K2119" t="str">
            <v>TONS</v>
          </cell>
        </row>
        <row r="2120">
          <cell r="A2120" t="str">
            <v>39151</v>
          </cell>
          <cell r="B2120" t="str">
            <v>39</v>
          </cell>
          <cell r="C2120" t="str">
            <v>151</v>
          </cell>
          <cell r="D2120" t="str">
            <v>Stark</v>
          </cell>
          <cell r="E2120" t="str">
            <v>County</v>
          </cell>
          <cell r="F2120" t="str">
            <v>OH</v>
          </cell>
          <cell r="G2120">
            <v>375586</v>
          </cell>
          <cell r="H2120">
            <v>0.13530057030879744</v>
          </cell>
          <cell r="I2120">
            <v>0.5</v>
          </cell>
          <cell r="J2120">
            <v>0</v>
          </cell>
          <cell r="K2120" t="str">
            <v>TONS</v>
          </cell>
        </row>
        <row r="2121">
          <cell r="A2121" t="str">
            <v>39153</v>
          </cell>
          <cell r="B2121" t="str">
            <v>39</v>
          </cell>
          <cell r="C2121" t="str">
            <v>153</v>
          </cell>
          <cell r="D2121" t="str">
            <v>Summit</v>
          </cell>
          <cell r="E2121" t="str">
            <v>County</v>
          </cell>
          <cell r="F2121" t="str">
            <v>OH</v>
          </cell>
          <cell r="G2121">
            <v>541781</v>
          </cell>
          <cell r="H2121">
            <v>3.8766586498972834E-2</v>
          </cell>
          <cell r="I2121">
            <v>1</v>
          </cell>
          <cell r="J2121">
            <v>0</v>
          </cell>
          <cell r="K2121" t="str">
            <v>TONS</v>
          </cell>
        </row>
        <row r="2122">
          <cell r="A2122" t="str">
            <v>39155</v>
          </cell>
          <cell r="B2122" t="str">
            <v>39</v>
          </cell>
          <cell r="C2122" t="str">
            <v>155</v>
          </cell>
          <cell r="D2122" t="str">
            <v>Trumbull</v>
          </cell>
          <cell r="E2122" t="str">
            <v>County</v>
          </cell>
          <cell r="F2122" t="str">
            <v>OH</v>
          </cell>
          <cell r="G2122">
            <v>210312</v>
          </cell>
          <cell r="H2122">
            <v>0.27273289208414164</v>
          </cell>
          <cell r="I2122">
            <v>1</v>
          </cell>
          <cell r="J2122">
            <v>260.61333783550913</v>
          </cell>
          <cell r="K2122" t="str">
            <v>TONS</v>
          </cell>
        </row>
        <row r="2123">
          <cell r="A2123" t="str">
            <v>39157</v>
          </cell>
          <cell r="B2123" t="str">
            <v>39</v>
          </cell>
          <cell r="C2123" t="str">
            <v>157</v>
          </cell>
          <cell r="D2123" t="str">
            <v>Tuscarawas</v>
          </cell>
          <cell r="E2123" t="str">
            <v>County</v>
          </cell>
          <cell r="F2123" t="str">
            <v>OH</v>
          </cell>
          <cell r="G2123">
            <v>92582</v>
          </cell>
          <cell r="H2123">
            <v>0.41580436801970144</v>
          </cell>
          <cell r="I2123">
            <v>1</v>
          </cell>
          <cell r="J2123">
            <v>174.90840240094417</v>
          </cell>
          <cell r="K2123" t="str">
            <v>TONS</v>
          </cell>
        </row>
        <row r="2124">
          <cell r="A2124" t="str">
            <v>39159</v>
          </cell>
          <cell r="B2124" t="str">
            <v>39</v>
          </cell>
          <cell r="C2124" t="str">
            <v>159</v>
          </cell>
          <cell r="D2124" t="str">
            <v>Union</v>
          </cell>
          <cell r="E2124" t="str">
            <v>County</v>
          </cell>
          <cell r="F2124" t="str">
            <v>OH</v>
          </cell>
          <cell r="G2124">
            <v>52300</v>
          </cell>
          <cell r="H2124">
            <v>0.49952198852772467</v>
          </cell>
          <cell r="I2124">
            <v>0.5</v>
          </cell>
          <cell r="J2124">
            <v>59.350088486137103</v>
          </cell>
          <cell r="K2124" t="str">
            <v>TONS</v>
          </cell>
        </row>
        <row r="2125">
          <cell r="A2125" t="str">
            <v>39161</v>
          </cell>
          <cell r="B2125" t="str">
            <v>39</v>
          </cell>
          <cell r="C2125" t="str">
            <v>161</v>
          </cell>
          <cell r="D2125" t="str">
            <v>Van Wert</v>
          </cell>
          <cell r="E2125" t="str">
            <v>County</v>
          </cell>
          <cell r="F2125" t="str">
            <v>OH</v>
          </cell>
          <cell r="G2125">
            <v>28744</v>
          </cell>
          <cell r="H2125">
            <v>0.50727108266072918</v>
          </cell>
          <cell r="I2125">
            <v>1</v>
          </cell>
          <cell r="J2125">
            <v>66.249465279721719</v>
          </cell>
          <cell r="K2125" t="str">
            <v>TONS</v>
          </cell>
        </row>
        <row r="2126">
          <cell r="A2126" t="str">
            <v>39163</v>
          </cell>
          <cell r="B2126" t="str">
            <v>39</v>
          </cell>
          <cell r="C2126" t="str">
            <v>163</v>
          </cell>
          <cell r="D2126" t="str">
            <v>Vinton</v>
          </cell>
          <cell r="E2126" t="str">
            <v>County</v>
          </cell>
          <cell r="F2126" t="str">
            <v>OH</v>
          </cell>
          <cell r="G2126">
            <v>13435</v>
          </cell>
          <cell r="H2126">
            <v>1</v>
          </cell>
          <cell r="I2126">
            <v>1</v>
          </cell>
          <cell r="J2126">
            <v>61.042559908995358</v>
          </cell>
          <cell r="K2126" t="str">
            <v>TONS</v>
          </cell>
        </row>
        <row r="2127">
          <cell r="A2127" t="str">
            <v>39165</v>
          </cell>
          <cell r="B2127" t="str">
            <v>39</v>
          </cell>
          <cell r="C2127" t="str">
            <v>165</v>
          </cell>
          <cell r="D2127" t="str">
            <v>Warren</v>
          </cell>
          <cell r="E2127" t="str">
            <v>County</v>
          </cell>
          <cell r="F2127" t="str">
            <v>OH</v>
          </cell>
          <cell r="G2127">
            <v>212693</v>
          </cell>
          <cell r="H2127">
            <v>0.17266200580178942</v>
          </cell>
          <cell r="I2127">
            <v>1</v>
          </cell>
          <cell r="J2127">
            <v>0</v>
          </cell>
          <cell r="K2127" t="str">
            <v>TONS</v>
          </cell>
        </row>
        <row r="2128">
          <cell r="A2128" t="str">
            <v>39167</v>
          </cell>
          <cell r="B2128" t="str">
            <v>39</v>
          </cell>
          <cell r="C2128" t="str">
            <v>167</v>
          </cell>
          <cell r="D2128" t="str">
            <v>Washington</v>
          </cell>
          <cell r="E2128" t="str">
            <v>County</v>
          </cell>
          <cell r="F2128" t="str">
            <v>OH</v>
          </cell>
          <cell r="G2128">
            <v>61778</v>
          </cell>
          <cell r="H2128">
            <v>0.56562206610767585</v>
          </cell>
          <cell r="I2128">
            <v>1</v>
          </cell>
          <cell r="J2128">
            <v>158.76517833271492</v>
          </cell>
          <cell r="K2128" t="str">
            <v>TONS</v>
          </cell>
        </row>
        <row r="2129">
          <cell r="A2129" t="str">
            <v>39169</v>
          </cell>
          <cell r="B2129" t="str">
            <v>39</v>
          </cell>
          <cell r="C2129" t="str">
            <v>169</v>
          </cell>
          <cell r="D2129" t="str">
            <v>Wayne</v>
          </cell>
          <cell r="E2129" t="str">
            <v>County</v>
          </cell>
          <cell r="F2129" t="str">
            <v>OH</v>
          </cell>
          <cell r="G2129">
            <v>114520</v>
          </cell>
          <cell r="H2129">
            <v>0.51000698567935732</v>
          </cell>
          <cell r="I2129">
            <v>1</v>
          </cell>
          <cell r="J2129">
            <v>265.37043200928787</v>
          </cell>
          <cell r="K2129" t="str">
            <v>TONS</v>
          </cell>
        </row>
        <row r="2130">
          <cell r="A2130" t="str">
            <v>39171</v>
          </cell>
          <cell r="B2130" t="str">
            <v>39</v>
          </cell>
          <cell r="C2130" t="str">
            <v>171</v>
          </cell>
          <cell r="D2130" t="str">
            <v>Williams</v>
          </cell>
          <cell r="E2130" t="str">
            <v>County</v>
          </cell>
          <cell r="F2130" t="str">
            <v>OH</v>
          </cell>
          <cell r="G2130">
            <v>37642</v>
          </cell>
          <cell r="H2130">
            <v>0.63628393815418949</v>
          </cell>
          <cell r="I2130">
            <v>0.5</v>
          </cell>
          <cell r="J2130">
            <v>54.411252414601705</v>
          </cell>
          <cell r="K2130" t="str">
            <v>TONS</v>
          </cell>
        </row>
        <row r="2131">
          <cell r="A2131" t="str">
            <v>39173</v>
          </cell>
          <cell r="B2131" t="str">
            <v>39</v>
          </cell>
          <cell r="C2131" t="str">
            <v>173</v>
          </cell>
          <cell r="D2131" t="str">
            <v>Wood</v>
          </cell>
          <cell r="E2131" t="str">
            <v>County</v>
          </cell>
          <cell r="F2131" t="str">
            <v>OH</v>
          </cell>
          <cell r="G2131">
            <v>125488</v>
          </cell>
          <cell r="H2131">
            <v>0.295462514344001</v>
          </cell>
          <cell r="I2131">
            <v>0.5</v>
          </cell>
          <cell r="J2131">
            <v>84.230554289014549</v>
          </cell>
          <cell r="K2131" t="str">
            <v>TONS</v>
          </cell>
        </row>
        <row r="2132">
          <cell r="A2132" t="str">
            <v>39175</v>
          </cell>
          <cell r="B2132" t="str">
            <v>39</v>
          </cell>
          <cell r="C2132" t="str">
            <v>175</v>
          </cell>
          <cell r="D2132" t="str">
            <v>Wyandot</v>
          </cell>
          <cell r="E2132" t="str">
            <v>County</v>
          </cell>
          <cell r="F2132" t="str">
            <v>OH</v>
          </cell>
          <cell r="G2132">
            <v>22615</v>
          </cell>
          <cell r="H2132">
            <v>0.57417643157196552</v>
          </cell>
          <cell r="I2132">
            <v>0.5</v>
          </cell>
          <cell r="J2132">
            <v>29.498981779616848</v>
          </cell>
          <cell r="K2132" t="str">
            <v>TONS</v>
          </cell>
        </row>
        <row r="2133">
          <cell r="A2133" t="str">
            <v>40001</v>
          </cell>
          <cell r="B2133" t="str">
            <v>40</v>
          </cell>
          <cell r="C2133" t="str">
            <v>001</v>
          </cell>
          <cell r="D2133" t="str">
            <v>Adair</v>
          </cell>
          <cell r="E2133" t="str">
            <v>County</v>
          </cell>
          <cell r="F2133" t="str">
            <v>OK</v>
          </cell>
          <cell r="G2133">
            <v>22683</v>
          </cell>
          <cell r="H2133">
            <v>0.83295860335934402</v>
          </cell>
          <cell r="I2133">
            <v>1</v>
          </cell>
          <cell r="J2133">
            <v>85.845785405326254</v>
          </cell>
          <cell r="K2133" t="str">
            <v>TONS</v>
          </cell>
        </row>
        <row r="2134">
          <cell r="A2134" t="str">
            <v>40003</v>
          </cell>
          <cell r="B2134" t="str">
            <v>40</v>
          </cell>
          <cell r="C2134" t="str">
            <v>003</v>
          </cell>
          <cell r="D2134" t="str">
            <v>Alfalfa</v>
          </cell>
          <cell r="E2134" t="str">
            <v>County</v>
          </cell>
          <cell r="F2134" t="str">
            <v>OK</v>
          </cell>
          <cell r="G2134">
            <v>5642</v>
          </cell>
          <cell r="H2134">
            <v>1</v>
          </cell>
          <cell r="I2134">
            <v>0.5</v>
          </cell>
          <cell r="J2134">
            <v>12.817347339283655</v>
          </cell>
          <cell r="K2134" t="str">
            <v>TONS</v>
          </cell>
        </row>
        <row r="2135">
          <cell r="A2135" t="str">
            <v>40005</v>
          </cell>
          <cell r="B2135" t="str">
            <v>40</v>
          </cell>
          <cell r="C2135" t="str">
            <v>005</v>
          </cell>
          <cell r="D2135" t="str">
            <v>Atoka</v>
          </cell>
          <cell r="E2135" t="str">
            <v>County</v>
          </cell>
          <cell r="F2135" t="str">
            <v>OK</v>
          </cell>
          <cell r="G2135">
            <v>14182</v>
          </cell>
          <cell r="H2135">
            <v>1</v>
          </cell>
          <cell r="I2135">
            <v>1</v>
          </cell>
          <cell r="J2135">
            <v>64.436589849599713</v>
          </cell>
          <cell r="K2135" t="str">
            <v>TONS</v>
          </cell>
        </row>
        <row r="2136">
          <cell r="A2136" t="str">
            <v>40007</v>
          </cell>
          <cell r="B2136" t="str">
            <v>40</v>
          </cell>
          <cell r="C2136" t="str">
            <v>007</v>
          </cell>
          <cell r="D2136" t="str">
            <v>Beaver</v>
          </cell>
          <cell r="E2136" t="str">
            <v>County</v>
          </cell>
          <cell r="F2136" t="str">
            <v>OK</v>
          </cell>
          <cell r="G2136">
            <v>5636</v>
          </cell>
          <cell r="H2136">
            <v>1</v>
          </cell>
          <cell r="I2136">
            <v>0</v>
          </cell>
          <cell r="J2136">
            <v>0</v>
          </cell>
          <cell r="K2136" t="str">
            <v>TONS</v>
          </cell>
        </row>
        <row r="2137">
          <cell r="A2137" t="str">
            <v>40009</v>
          </cell>
          <cell r="B2137" t="str">
            <v>40</v>
          </cell>
          <cell r="C2137" t="str">
            <v>009</v>
          </cell>
          <cell r="D2137" t="str">
            <v>Beckham</v>
          </cell>
          <cell r="E2137" t="str">
            <v>County</v>
          </cell>
          <cell r="F2137" t="str">
            <v>OK</v>
          </cell>
          <cell r="G2137">
            <v>22119</v>
          </cell>
          <cell r="H2137">
            <v>0.32655183326551834</v>
          </cell>
          <cell r="I2137">
            <v>0</v>
          </cell>
          <cell r="J2137">
            <v>0</v>
          </cell>
          <cell r="K2137" t="str">
            <v>TONS</v>
          </cell>
        </row>
        <row r="2138">
          <cell r="A2138" t="str">
            <v>40011</v>
          </cell>
          <cell r="B2138" t="str">
            <v>40</v>
          </cell>
          <cell r="C2138" t="str">
            <v>011</v>
          </cell>
          <cell r="D2138" t="str">
            <v>Blaine</v>
          </cell>
          <cell r="E2138" t="str">
            <v>County</v>
          </cell>
          <cell r="F2138" t="str">
            <v>OK</v>
          </cell>
          <cell r="G2138">
            <v>11943</v>
          </cell>
          <cell r="H2138">
            <v>0.57431131206564512</v>
          </cell>
          <cell r="I2138">
            <v>0</v>
          </cell>
          <cell r="J2138">
            <v>0</v>
          </cell>
          <cell r="K2138" t="str">
            <v>TONS</v>
          </cell>
        </row>
        <row r="2139">
          <cell r="A2139" t="str">
            <v>40013</v>
          </cell>
          <cell r="B2139" t="str">
            <v>40</v>
          </cell>
          <cell r="C2139" t="str">
            <v>013</v>
          </cell>
          <cell r="D2139" t="str">
            <v>Bryan</v>
          </cell>
          <cell r="E2139" t="str">
            <v>County</v>
          </cell>
          <cell r="F2139" t="str">
            <v>OK</v>
          </cell>
          <cell r="G2139">
            <v>42416</v>
          </cell>
          <cell r="H2139">
            <v>0.61330629950961901</v>
          </cell>
          <cell r="I2139">
            <v>0.5</v>
          </cell>
          <cell r="J2139">
            <v>59.097921602999818</v>
          </cell>
          <cell r="K2139" t="str">
            <v>TONS</v>
          </cell>
        </row>
        <row r="2140">
          <cell r="A2140" t="str">
            <v>40015</v>
          </cell>
          <cell r="B2140" t="str">
            <v>40</v>
          </cell>
          <cell r="C2140" t="str">
            <v>015</v>
          </cell>
          <cell r="D2140" t="str">
            <v>Caddo</v>
          </cell>
          <cell r="E2140" t="str">
            <v>County</v>
          </cell>
          <cell r="F2140" t="str">
            <v>OK</v>
          </cell>
          <cell r="G2140">
            <v>29600</v>
          </cell>
          <cell r="H2140">
            <v>0.79969594594594595</v>
          </cell>
          <cell r="I2140">
            <v>0</v>
          </cell>
          <cell r="J2140">
            <v>0</v>
          </cell>
          <cell r="K2140" t="str">
            <v>TONS</v>
          </cell>
        </row>
        <row r="2141">
          <cell r="A2141" t="str">
            <v>40017</v>
          </cell>
          <cell r="B2141" t="str">
            <v>40</v>
          </cell>
          <cell r="C2141" t="str">
            <v>017</v>
          </cell>
          <cell r="D2141" t="str">
            <v>Canadian</v>
          </cell>
          <cell r="E2141" t="str">
            <v>County</v>
          </cell>
          <cell r="F2141" t="str">
            <v>OK</v>
          </cell>
          <cell r="G2141">
            <v>115541</v>
          </cell>
          <cell r="H2141">
            <v>0.22508027453458079</v>
          </cell>
          <cell r="I2141">
            <v>0.5</v>
          </cell>
          <cell r="J2141">
            <v>59.079747413224162</v>
          </cell>
          <cell r="K2141" t="str">
            <v>TONS</v>
          </cell>
        </row>
        <row r="2142">
          <cell r="A2142" t="str">
            <v>40019</v>
          </cell>
          <cell r="B2142" t="str">
            <v>40</v>
          </cell>
          <cell r="C2142" t="str">
            <v>019</v>
          </cell>
          <cell r="D2142" t="str">
            <v>Carter</v>
          </cell>
          <cell r="E2142" t="str">
            <v>County</v>
          </cell>
          <cell r="F2142" t="str">
            <v>OK</v>
          </cell>
          <cell r="G2142">
            <v>47557</v>
          </cell>
          <cell r="H2142">
            <v>0.56077969594381483</v>
          </cell>
          <cell r="I2142">
            <v>0.5</v>
          </cell>
          <cell r="J2142">
            <v>60.58593339088192</v>
          </cell>
          <cell r="K2142" t="str">
            <v>TONS</v>
          </cell>
        </row>
        <row r="2143">
          <cell r="A2143" t="str">
            <v>40021</v>
          </cell>
          <cell r="B2143" t="str">
            <v>40</v>
          </cell>
          <cell r="C2143" t="str">
            <v>021</v>
          </cell>
          <cell r="D2143" t="str">
            <v>Cherokee</v>
          </cell>
          <cell r="E2143" t="str">
            <v>County</v>
          </cell>
          <cell r="F2143" t="str">
            <v>OK</v>
          </cell>
          <cell r="G2143">
            <v>46987</v>
          </cell>
          <cell r="H2143">
            <v>0.60048524059846342</v>
          </cell>
          <cell r="I2143">
            <v>1</v>
          </cell>
          <cell r="J2143">
            <v>128.19619113005612</v>
          </cell>
          <cell r="K2143" t="str">
            <v>TONS</v>
          </cell>
        </row>
        <row r="2144">
          <cell r="A2144" t="str">
            <v>40023</v>
          </cell>
          <cell r="B2144" t="str">
            <v>40</v>
          </cell>
          <cell r="C2144" t="str">
            <v>023</v>
          </cell>
          <cell r="D2144" t="str">
            <v>Choctaw</v>
          </cell>
          <cell r="E2144" t="str">
            <v>County</v>
          </cell>
          <cell r="F2144" t="str">
            <v>OK</v>
          </cell>
          <cell r="G2144">
            <v>15205</v>
          </cell>
          <cell r="H2144">
            <v>0.66931930286090102</v>
          </cell>
          <cell r="I2144">
            <v>0.5</v>
          </cell>
          <cell r="J2144">
            <v>23.11984116836047</v>
          </cell>
          <cell r="K2144" t="str">
            <v>TONS</v>
          </cell>
        </row>
        <row r="2145">
          <cell r="A2145" t="str">
            <v>40025</v>
          </cell>
          <cell r="B2145" t="str">
            <v>40</v>
          </cell>
          <cell r="C2145" t="str">
            <v>025</v>
          </cell>
          <cell r="D2145" t="str">
            <v>Cimarron</v>
          </cell>
          <cell r="E2145" t="str">
            <v>County</v>
          </cell>
          <cell r="F2145" t="str">
            <v>OK</v>
          </cell>
          <cell r="G2145">
            <v>2475</v>
          </cell>
          <cell r="H2145">
            <v>1</v>
          </cell>
          <cell r="I2145">
            <v>0</v>
          </cell>
          <cell r="J2145">
            <v>0</v>
          </cell>
          <cell r="K2145" t="str">
            <v>TONS</v>
          </cell>
        </row>
        <row r="2146">
          <cell r="A2146" t="str">
            <v>40027</v>
          </cell>
          <cell r="B2146" t="str">
            <v>40</v>
          </cell>
          <cell r="C2146" t="str">
            <v>027</v>
          </cell>
          <cell r="D2146" t="str">
            <v>Cleveland</v>
          </cell>
          <cell r="E2146" t="str">
            <v>County</v>
          </cell>
          <cell r="F2146" t="str">
            <v>OK</v>
          </cell>
          <cell r="G2146">
            <v>255755</v>
          </cell>
          <cell r="H2146">
            <v>0.16883736388340403</v>
          </cell>
          <cell r="I2146">
            <v>0.5</v>
          </cell>
          <cell r="J2146">
            <v>0</v>
          </cell>
          <cell r="K2146" t="str">
            <v>TONS</v>
          </cell>
        </row>
        <row r="2147">
          <cell r="A2147" t="str">
            <v>40029</v>
          </cell>
          <cell r="B2147" t="str">
            <v>40</v>
          </cell>
          <cell r="C2147" t="str">
            <v>029</v>
          </cell>
          <cell r="D2147" t="str">
            <v>Coal</v>
          </cell>
          <cell r="E2147" t="str">
            <v>County</v>
          </cell>
          <cell r="F2147" t="str">
            <v>OK</v>
          </cell>
          <cell r="G2147">
            <v>5925</v>
          </cell>
          <cell r="H2147">
            <v>1</v>
          </cell>
          <cell r="I2147">
            <v>0.5</v>
          </cell>
          <cell r="J2147">
            <v>13.460259302597601</v>
          </cell>
          <cell r="K2147" t="str">
            <v>TONS</v>
          </cell>
        </row>
        <row r="2148">
          <cell r="A2148" t="str">
            <v>40031</v>
          </cell>
          <cell r="B2148" t="str">
            <v>40</v>
          </cell>
          <cell r="C2148" t="str">
            <v>031</v>
          </cell>
          <cell r="D2148" t="str">
            <v>Comanche</v>
          </cell>
          <cell r="E2148" t="str">
            <v>County</v>
          </cell>
          <cell r="F2148" t="str">
            <v>OK</v>
          </cell>
          <cell r="G2148">
            <v>124098</v>
          </cell>
          <cell r="H2148">
            <v>0.21790036906315977</v>
          </cell>
          <cell r="I2148">
            <v>0</v>
          </cell>
          <cell r="J2148">
            <v>0</v>
          </cell>
          <cell r="K2148" t="str">
            <v>TONS</v>
          </cell>
        </row>
        <row r="2149">
          <cell r="A2149" t="str">
            <v>40033</v>
          </cell>
          <cell r="B2149" t="str">
            <v>40</v>
          </cell>
          <cell r="C2149" t="str">
            <v>033</v>
          </cell>
          <cell r="D2149" t="str">
            <v>Cotton</v>
          </cell>
          <cell r="E2149" t="str">
            <v>County</v>
          </cell>
          <cell r="F2149" t="str">
            <v>OK</v>
          </cell>
          <cell r="G2149">
            <v>6193</v>
          </cell>
          <cell r="H2149">
            <v>0.59534958824479256</v>
          </cell>
          <cell r="I2149">
            <v>0</v>
          </cell>
          <cell r="J2149">
            <v>0</v>
          </cell>
          <cell r="K2149" t="str">
            <v>TONS</v>
          </cell>
        </row>
        <row r="2150">
          <cell r="A2150" t="str">
            <v>40035</v>
          </cell>
          <cell r="B2150" t="str">
            <v>40</v>
          </cell>
          <cell r="C2150" t="str">
            <v>035</v>
          </cell>
          <cell r="D2150" t="str">
            <v>Craig</v>
          </cell>
          <cell r="E2150" t="str">
            <v>County</v>
          </cell>
          <cell r="F2150" t="str">
            <v>OK</v>
          </cell>
          <cell r="G2150">
            <v>15029</v>
          </cell>
          <cell r="H2150">
            <v>0.60063876505422853</v>
          </cell>
          <cell r="I2150">
            <v>1</v>
          </cell>
          <cell r="J2150">
            <v>41.014602776218915</v>
          </cell>
          <cell r="K2150" t="str">
            <v>TONS</v>
          </cell>
        </row>
        <row r="2151">
          <cell r="A2151" t="str">
            <v>40037</v>
          </cell>
          <cell r="B2151" t="str">
            <v>40</v>
          </cell>
          <cell r="C2151" t="str">
            <v>037</v>
          </cell>
          <cell r="D2151" t="str">
            <v>Creek</v>
          </cell>
          <cell r="E2151" t="str">
            <v>County</v>
          </cell>
          <cell r="F2151" t="str">
            <v>OK</v>
          </cell>
          <cell r="G2151">
            <v>69967</v>
          </cell>
          <cell r="H2151">
            <v>0.53944002172452732</v>
          </cell>
          <cell r="I2151">
            <v>1</v>
          </cell>
          <cell r="J2151">
            <v>171.48711117567635</v>
          </cell>
          <cell r="K2151" t="str">
            <v>TONS</v>
          </cell>
        </row>
        <row r="2152">
          <cell r="A2152" t="str">
            <v>40039</v>
          </cell>
          <cell r="B2152" t="str">
            <v>40</v>
          </cell>
          <cell r="C2152" t="str">
            <v>039</v>
          </cell>
          <cell r="D2152" t="str">
            <v>Custer</v>
          </cell>
          <cell r="E2152" t="str">
            <v>County</v>
          </cell>
          <cell r="F2152" t="str">
            <v>OK</v>
          </cell>
          <cell r="G2152">
            <v>27469</v>
          </cell>
          <cell r="H2152">
            <v>0.3032509374203648</v>
          </cell>
          <cell r="I2152">
            <v>0</v>
          </cell>
          <cell r="J2152">
            <v>0</v>
          </cell>
          <cell r="K2152" t="str">
            <v>TONS</v>
          </cell>
        </row>
        <row r="2153">
          <cell r="A2153" t="str">
            <v>40041</v>
          </cell>
          <cell r="B2153" t="str">
            <v>40</v>
          </cell>
          <cell r="C2153" t="str">
            <v>041</v>
          </cell>
          <cell r="D2153" t="str">
            <v>Delaware</v>
          </cell>
          <cell r="E2153" t="str">
            <v>County</v>
          </cell>
          <cell r="F2153" t="str">
            <v>OK</v>
          </cell>
          <cell r="G2153">
            <v>41487</v>
          </cell>
          <cell r="H2153">
            <v>0.81116976402246488</v>
          </cell>
          <cell r="I2153">
            <v>1</v>
          </cell>
          <cell r="J2153">
            <v>152.90400213006484</v>
          </cell>
          <cell r="K2153" t="str">
            <v>TONS</v>
          </cell>
        </row>
        <row r="2154">
          <cell r="A2154" t="str">
            <v>40043</v>
          </cell>
          <cell r="B2154" t="str">
            <v>40</v>
          </cell>
          <cell r="C2154" t="str">
            <v>043</v>
          </cell>
          <cell r="D2154" t="str">
            <v>Dewey</v>
          </cell>
          <cell r="E2154" t="str">
            <v>County</v>
          </cell>
          <cell r="F2154" t="str">
            <v>OK</v>
          </cell>
          <cell r="G2154">
            <v>4810</v>
          </cell>
          <cell r="H2154">
            <v>1</v>
          </cell>
          <cell r="I2154">
            <v>0</v>
          </cell>
          <cell r="J2154">
            <v>0</v>
          </cell>
          <cell r="K2154" t="str">
            <v>TONS</v>
          </cell>
        </row>
        <row r="2155">
          <cell r="A2155" t="str">
            <v>40045</v>
          </cell>
          <cell r="B2155" t="str">
            <v>40</v>
          </cell>
          <cell r="C2155" t="str">
            <v>045</v>
          </cell>
          <cell r="D2155" t="str">
            <v>Ellis</v>
          </cell>
          <cell r="E2155" t="str">
            <v>County</v>
          </cell>
          <cell r="F2155" t="str">
            <v>OK</v>
          </cell>
          <cell r="G2155">
            <v>4151</v>
          </cell>
          <cell r="H2155">
            <v>1</v>
          </cell>
          <cell r="I2155">
            <v>0</v>
          </cell>
          <cell r="J2155">
            <v>0</v>
          </cell>
          <cell r="K2155" t="str">
            <v>TONS</v>
          </cell>
        </row>
        <row r="2156">
          <cell r="A2156" t="str">
            <v>40047</v>
          </cell>
          <cell r="B2156" t="str">
            <v>40</v>
          </cell>
          <cell r="C2156" t="str">
            <v>047</v>
          </cell>
          <cell r="D2156" t="str">
            <v>Garfield</v>
          </cell>
          <cell r="E2156" t="str">
            <v>County</v>
          </cell>
          <cell r="F2156" t="str">
            <v>OK</v>
          </cell>
          <cell r="G2156">
            <v>60580</v>
          </cell>
          <cell r="H2156">
            <v>0.21411356883459887</v>
          </cell>
          <cell r="I2156">
            <v>1</v>
          </cell>
          <cell r="J2156">
            <v>58.934353895018894</v>
          </cell>
          <cell r="K2156" t="str">
            <v>TONS</v>
          </cell>
        </row>
        <row r="2157">
          <cell r="A2157" t="str">
            <v>40049</v>
          </cell>
          <cell r="B2157" t="str">
            <v>40</v>
          </cell>
          <cell r="C2157" t="str">
            <v>049</v>
          </cell>
          <cell r="D2157" t="str">
            <v>Garvin</v>
          </cell>
          <cell r="E2157" t="str">
            <v>County</v>
          </cell>
          <cell r="F2157" t="str">
            <v>OK</v>
          </cell>
          <cell r="G2157">
            <v>27576</v>
          </cell>
          <cell r="H2157">
            <v>0.68701044386422971</v>
          </cell>
          <cell r="I2157">
            <v>1</v>
          </cell>
          <cell r="J2157">
            <v>86.07750632496591</v>
          </cell>
          <cell r="K2157" t="str">
            <v>TONS</v>
          </cell>
        </row>
        <row r="2158">
          <cell r="A2158" t="str">
            <v>40051</v>
          </cell>
          <cell r="B2158" t="str">
            <v>40</v>
          </cell>
          <cell r="C2158" t="str">
            <v>051</v>
          </cell>
          <cell r="D2158" t="str">
            <v>Grady</v>
          </cell>
          <cell r="E2158" t="str">
            <v>County</v>
          </cell>
          <cell r="F2158" t="str">
            <v>OK</v>
          </cell>
          <cell r="G2158">
            <v>52431</v>
          </cell>
          <cell r="H2158">
            <v>0.63885869046937882</v>
          </cell>
          <cell r="I2158">
            <v>0</v>
          </cell>
          <cell r="J2158">
            <v>0</v>
          </cell>
          <cell r="K2158" t="str">
            <v>TONS</v>
          </cell>
        </row>
        <row r="2159">
          <cell r="A2159" t="str">
            <v>40053</v>
          </cell>
          <cell r="B2159" t="str">
            <v>40</v>
          </cell>
          <cell r="C2159" t="str">
            <v>053</v>
          </cell>
          <cell r="D2159" t="str">
            <v>Grant</v>
          </cell>
          <cell r="E2159" t="str">
            <v>County</v>
          </cell>
          <cell r="F2159" t="str">
            <v>OK</v>
          </cell>
          <cell r="G2159">
            <v>4527</v>
          </cell>
          <cell r="H2159">
            <v>1</v>
          </cell>
          <cell r="I2159">
            <v>1</v>
          </cell>
          <cell r="J2159">
            <v>20.568639278602305</v>
          </cell>
          <cell r="K2159" t="str">
            <v>TONS</v>
          </cell>
        </row>
        <row r="2160">
          <cell r="A2160" t="str">
            <v>40055</v>
          </cell>
          <cell r="B2160" t="str">
            <v>40</v>
          </cell>
          <cell r="C2160" t="str">
            <v>055</v>
          </cell>
          <cell r="D2160" t="str">
            <v>Greer</v>
          </cell>
          <cell r="E2160" t="str">
            <v>County</v>
          </cell>
          <cell r="F2160" t="str">
            <v>OK</v>
          </cell>
          <cell r="G2160">
            <v>6239</v>
          </cell>
          <cell r="H2160">
            <v>0.52652668696906557</v>
          </cell>
          <cell r="I2160">
            <v>0</v>
          </cell>
          <cell r="J2160">
            <v>0</v>
          </cell>
          <cell r="K2160" t="str">
            <v>TONS</v>
          </cell>
        </row>
        <row r="2161">
          <cell r="A2161" t="str">
            <v>40057</v>
          </cell>
          <cell r="B2161" t="str">
            <v>40</v>
          </cell>
          <cell r="C2161" t="str">
            <v>057</v>
          </cell>
          <cell r="D2161" t="str">
            <v>Harmon</v>
          </cell>
          <cell r="E2161" t="str">
            <v>County</v>
          </cell>
          <cell r="F2161" t="str">
            <v>OK</v>
          </cell>
          <cell r="G2161">
            <v>2922</v>
          </cell>
          <cell r="H2161">
            <v>1</v>
          </cell>
          <cell r="I2161">
            <v>0</v>
          </cell>
          <cell r="J2161">
            <v>0</v>
          </cell>
          <cell r="K2161" t="str">
            <v>TONS</v>
          </cell>
        </row>
        <row r="2162">
          <cell r="A2162" t="str">
            <v>40059</v>
          </cell>
          <cell r="B2162" t="str">
            <v>40</v>
          </cell>
          <cell r="C2162" t="str">
            <v>059</v>
          </cell>
          <cell r="D2162" t="str">
            <v>Harper</v>
          </cell>
          <cell r="E2162" t="str">
            <v>County</v>
          </cell>
          <cell r="F2162" t="str">
            <v>OK</v>
          </cell>
          <cell r="G2162">
            <v>3685</v>
          </cell>
          <cell r="H2162">
            <v>1</v>
          </cell>
          <cell r="I2162">
            <v>0</v>
          </cell>
          <cell r="J2162">
            <v>0</v>
          </cell>
          <cell r="K2162" t="str">
            <v>TONS</v>
          </cell>
        </row>
        <row r="2163">
          <cell r="A2163" t="str">
            <v>40061</v>
          </cell>
          <cell r="B2163" t="str">
            <v>40</v>
          </cell>
          <cell r="C2163" t="str">
            <v>061</v>
          </cell>
          <cell r="D2163" t="str">
            <v>Haskell</v>
          </cell>
          <cell r="E2163" t="str">
            <v>County</v>
          </cell>
          <cell r="F2163" t="str">
            <v>OK</v>
          </cell>
          <cell r="G2163">
            <v>12769</v>
          </cell>
          <cell r="H2163">
            <v>0.77735139791682983</v>
          </cell>
          <cell r="I2163">
            <v>1</v>
          </cell>
          <cell r="J2163">
            <v>45.099251928298322</v>
          </cell>
          <cell r="K2163" t="str">
            <v>TONS</v>
          </cell>
        </row>
        <row r="2164">
          <cell r="A2164" t="str">
            <v>40063</v>
          </cell>
          <cell r="B2164" t="str">
            <v>40</v>
          </cell>
          <cell r="C2164" t="str">
            <v>063</v>
          </cell>
          <cell r="D2164" t="str">
            <v>Hughes</v>
          </cell>
          <cell r="E2164" t="str">
            <v>County</v>
          </cell>
          <cell r="F2164" t="str">
            <v>OK</v>
          </cell>
          <cell r="G2164">
            <v>14003</v>
          </cell>
          <cell r="H2164">
            <v>0.58808826679997139</v>
          </cell>
          <cell r="I2164">
            <v>1</v>
          </cell>
          <cell r="J2164">
            <v>37.416113200638392</v>
          </cell>
          <cell r="K2164" t="str">
            <v>TONS</v>
          </cell>
        </row>
        <row r="2165">
          <cell r="A2165" t="str">
            <v>40065</v>
          </cell>
          <cell r="B2165" t="str">
            <v>40</v>
          </cell>
          <cell r="C2165" t="str">
            <v>065</v>
          </cell>
          <cell r="D2165" t="str">
            <v>Jackson</v>
          </cell>
          <cell r="E2165" t="str">
            <v>County</v>
          </cell>
          <cell r="F2165" t="str">
            <v>OK</v>
          </cell>
          <cell r="G2165">
            <v>26446</v>
          </cell>
          <cell r="H2165">
            <v>0.24752325493458369</v>
          </cell>
          <cell r="I2165">
            <v>0</v>
          </cell>
          <cell r="J2165">
            <v>0</v>
          </cell>
          <cell r="K2165" t="str">
            <v>TONS</v>
          </cell>
        </row>
        <row r="2166">
          <cell r="A2166" t="str">
            <v>40067</v>
          </cell>
          <cell r="B2166" t="str">
            <v>40</v>
          </cell>
          <cell r="C2166" t="str">
            <v>067</v>
          </cell>
          <cell r="D2166" t="str">
            <v>Jefferson</v>
          </cell>
          <cell r="E2166" t="str">
            <v>County</v>
          </cell>
          <cell r="F2166" t="str">
            <v>OK</v>
          </cell>
          <cell r="G2166">
            <v>6472</v>
          </cell>
          <cell r="H2166">
            <v>1</v>
          </cell>
          <cell r="I2166">
            <v>0</v>
          </cell>
          <cell r="J2166">
            <v>0</v>
          </cell>
          <cell r="K2166" t="str">
            <v>TONS</v>
          </cell>
        </row>
        <row r="2167">
          <cell r="A2167" t="str">
            <v>40069</v>
          </cell>
          <cell r="B2167" t="str">
            <v>40</v>
          </cell>
          <cell r="C2167" t="str">
            <v>069</v>
          </cell>
          <cell r="D2167" t="str">
            <v>Johnston</v>
          </cell>
          <cell r="E2167" t="str">
            <v>County</v>
          </cell>
          <cell r="F2167" t="str">
            <v>OK</v>
          </cell>
          <cell r="G2167">
            <v>10957</v>
          </cell>
          <cell r="H2167">
            <v>1</v>
          </cell>
          <cell r="I2167">
            <v>1</v>
          </cell>
          <cell r="J2167">
            <v>49.783649342974485</v>
          </cell>
          <cell r="K2167" t="str">
            <v>TONS</v>
          </cell>
        </row>
        <row r="2168">
          <cell r="A2168" t="str">
            <v>40071</v>
          </cell>
          <cell r="B2168" t="str">
            <v>40</v>
          </cell>
          <cell r="C2168" t="str">
            <v>071</v>
          </cell>
          <cell r="D2168" t="str">
            <v>Kay</v>
          </cell>
          <cell r="E2168" t="str">
            <v>County</v>
          </cell>
          <cell r="F2168" t="str">
            <v>OK</v>
          </cell>
          <cell r="G2168">
            <v>46562</v>
          </cell>
          <cell r="H2168">
            <v>0.24474893690133584</v>
          </cell>
          <cell r="I2168">
            <v>0.5</v>
          </cell>
          <cell r="J2168">
            <v>25.889133335426539</v>
          </cell>
          <cell r="K2168" t="str">
            <v>TONS</v>
          </cell>
        </row>
        <row r="2169">
          <cell r="A2169" t="str">
            <v>40073</v>
          </cell>
          <cell r="B2169" t="str">
            <v>40</v>
          </cell>
          <cell r="C2169" t="str">
            <v>073</v>
          </cell>
          <cell r="D2169" t="str">
            <v>Kingfisher</v>
          </cell>
          <cell r="E2169" t="str">
            <v>County</v>
          </cell>
          <cell r="F2169" t="str">
            <v>OK</v>
          </cell>
          <cell r="G2169">
            <v>15034</v>
          </cell>
          <cell r="H2169">
            <v>0.72435812159106028</v>
          </cell>
          <cell r="I2169">
            <v>0</v>
          </cell>
          <cell r="J2169">
            <v>0</v>
          </cell>
          <cell r="K2169" t="str">
            <v>TONS</v>
          </cell>
        </row>
        <row r="2170">
          <cell r="A2170" t="str">
            <v>40075</v>
          </cell>
          <cell r="B2170" t="str">
            <v>40</v>
          </cell>
          <cell r="C2170" t="str">
            <v>075</v>
          </cell>
          <cell r="D2170" t="str">
            <v>Kiowa</v>
          </cell>
          <cell r="E2170" t="str">
            <v>County</v>
          </cell>
          <cell r="F2170" t="str">
            <v>OK</v>
          </cell>
          <cell r="G2170">
            <v>9446</v>
          </cell>
          <cell r="H2170">
            <v>0.61655727291975437</v>
          </cell>
          <cell r="I2170">
            <v>0</v>
          </cell>
          <cell r="J2170">
            <v>0</v>
          </cell>
          <cell r="K2170" t="str">
            <v>TONS</v>
          </cell>
        </row>
        <row r="2171">
          <cell r="A2171" t="str">
            <v>40077</v>
          </cell>
          <cell r="B2171" t="str">
            <v>40</v>
          </cell>
          <cell r="C2171" t="str">
            <v>077</v>
          </cell>
          <cell r="D2171" t="str">
            <v>Latimer</v>
          </cell>
          <cell r="E2171" t="str">
            <v>County</v>
          </cell>
          <cell r="F2171" t="str">
            <v>OK</v>
          </cell>
          <cell r="G2171">
            <v>11154</v>
          </cell>
          <cell r="H2171">
            <v>0.73292092522861751</v>
          </cell>
          <cell r="I2171">
            <v>1</v>
          </cell>
          <cell r="J2171">
            <v>37.1435003540035</v>
          </cell>
          <cell r="K2171" t="str">
            <v>TONS</v>
          </cell>
        </row>
        <row r="2172">
          <cell r="A2172" t="str">
            <v>40079</v>
          </cell>
          <cell r="B2172" t="str">
            <v>40</v>
          </cell>
          <cell r="C2172" t="str">
            <v>079</v>
          </cell>
          <cell r="D2172" t="str">
            <v>Le Flore</v>
          </cell>
          <cell r="E2172" t="str">
            <v>County</v>
          </cell>
          <cell r="F2172" t="str">
            <v>OK</v>
          </cell>
          <cell r="G2172">
            <v>50384</v>
          </cell>
          <cell r="H2172">
            <v>0.72896157510320736</v>
          </cell>
          <cell r="I2172">
            <v>1</v>
          </cell>
          <cell r="J2172">
            <v>166.87541052010283</v>
          </cell>
          <cell r="K2172" t="str">
            <v>TONS</v>
          </cell>
        </row>
        <row r="2173">
          <cell r="A2173" t="str">
            <v>40081</v>
          </cell>
          <cell r="B2173" t="str">
            <v>40</v>
          </cell>
          <cell r="C2173" t="str">
            <v>081</v>
          </cell>
          <cell r="D2173" t="str">
            <v>Lincoln</v>
          </cell>
          <cell r="E2173" t="str">
            <v>County</v>
          </cell>
          <cell r="F2173" t="str">
            <v>OK</v>
          </cell>
          <cell r="G2173">
            <v>34273</v>
          </cell>
          <cell r="H2173">
            <v>0.9211040760948852</v>
          </cell>
          <cell r="I2173">
            <v>1</v>
          </cell>
          <cell r="J2173">
            <v>143.43524925694638</v>
          </cell>
          <cell r="K2173" t="str">
            <v>TONS</v>
          </cell>
        </row>
        <row r="2174">
          <cell r="A2174" t="str">
            <v>40083</v>
          </cell>
          <cell r="B2174" t="str">
            <v>40</v>
          </cell>
          <cell r="C2174" t="str">
            <v>083</v>
          </cell>
          <cell r="D2174" t="str">
            <v>Logan</v>
          </cell>
          <cell r="E2174" t="str">
            <v>County</v>
          </cell>
          <cell r="F2174" t="str">
            <v>OK</v>
          </cell>
          <cell r="G2174">
            <v>41848</v>
          </cell>
          <cell r="H2174">
            <v>0.55374211431848597</v>
          </cell>
          <cell r="I2174">
            <v>0.5</v>
          </cell>
          <cell r="J2174">
            <v>52.643812458918852</v>
          </cell>
          <cell r="K2174" t="str">
            <v>TONS</v>
          </cell>
        </row>
        <row r="2175">
          <cell r="A2175" t="str">
            <v>40085</v>
          </cell>
          <cell r="B2175" t="str">
            <v>40</v>
          </cell>
          <cell r="C2175" t="str">
            <v>085</v>
          </cell>
          <cell r="D2175" t="str">
            <v>Love</v>
          </cell>
          <cell r="E2175" t="str">
            <v>County</v>
          </cell>
          <cell r="F2175" t="str">
            <v>OK</v>
          </cell>
          <cell r="G2175">
            <v>9423</v>
          </cell>
          <cell r="H2175">
            <v>1</v>
          </cell>
          <cell r="I2175">
            <v>1</v>
          </cell>
          <cell r="J2175">
            <v>42.813847564009173</v>
          </cell>
          <cell r="K2175" t="str">
            <v>TONS</v>
          </cell>
        </row>
        <row r="2176">
          <cell r="A2176" t="str">
            <v>40087</v>
          </cell>
          <cell r="B2176" t="str">
            <v>40</v>
          </cell>
          <cell r="C2176" t="str">
            <v>087</v>
          </cell>
          <cell r="D2176" t="str">
            <v>McClain</v>
          </cell>
          <cell r="E2176" t="str">
            <v>County</v>
          </cell>
          <cell r="F2176" t="str">
            <v>OK</v>
          </cell>
          <cell r="G2176">
            <v>34506</v>
          </cell>
          <cell r="H2176">
            <v>0.77166289920593523</v>
          </cell>
          <cell r="I2176">
            <v>0.5</v>
          </cell>
          <cell r="J2176">
            <v>60.490518894559713</v>
          </cell>
          <cell r="K2176" t="str">
            <v>TONS</v>
          </cell>
        </row>
        <row r="2177">
          <cell r="A2177" t="str">
            <v>40089</v>
          </cell>
          <cell r="B2177" t="str">
            <v>40</v>
          </cell>
          <cell r="C2177" t="str">
            <v>089</v>
          </cell>
          <cell r="D2177" t="str">
            <v>McCurtain</v>
          </cell>
          <cell r="E2177" t="str">
            <v>County</v>
          </cell>
          <cell r="F2177" t="str">
            <v>OK</v>
          </cell>
          <cell r="G2177">
            <v>33151</v>
          </cell>
          <cell r="H2177">
            <v>0.6925281288648909</v>
          </cell>
          <cell r="I2177">
            <v>1</v>
          </cell>
          <cell r="J2177">
            <v>104.31076221739602</v>
          </cell>
          <cell r="K2177" t="str">
            <v>TONS</v>
          </cell>
        </row>
        <row r="2178">
          <cell r="A2178" t="str">
            <v>40091</v>
          </cell>
          <cell r="B2178" t="str">
            <v>40</v>
          </cell>
          <cell r="C2178" t="str">
            <v>091</v>
          </cell>
          <cell r="D2178" t="str">
            <v>McIntosh</v>
          </cell>
          <cell r="E2178" t="str">
            <v>County</v>
          </cell>
          <cell r="F2178" t="str">
            <v>OK</v>
          </cell>
          <cell r="G2178">
            <v>20252</v>
          </cell>
          <cell r="H2178">
            <v>0.87300019751135693</v>
          </cell>
          <cell r="I2178">
            <v>0.5</v>
          </cell>
          <cell r="J2178">
            <v>40.164959404206847</v>
          </cell>
          <cell r="K2178" t="str">
            <v>TONS</v>
          </cell>
        </row>
        <row r="2179">
          <cell r="A2179" t="str">
            <v>40093</v>
          </cell>
          <cell r="B2179" t="str">
            <v>40</v>
          </cell>
          <cell r="C2179" t="str">
            <v>093</v>
          </cell>
          <cell r="D2179" t="str">
            <v>Major</v>
          </cell>
          <cell r="E2179" t="str">
            <v>County</v>
          </cell>
          <cell r="F2179" t="str">
            <v>OK</v>
          </cell>
          <cell r="G2179">
            <v>7527</v>
          </cell>
          <cell r="H2179">
            <v>1</v>
          </cell>
          <cell r="I2179">
            <v>0</v>
          </cell>
          <cell r="J2179">
            <v>0</v>
          </cell>
          <cell r="K2179" t="str">
            <v>TONS</v>
          </cell>
        </row>
        <row r="2180">
          <cell r="A2180" t="str">
            <v>40095</v>
          </cell>
          <cell r="B2180" t="str">
            <v>40</v>
          </cell>
          <cell r="C2180" t="str">
            <v>095</v>
          </cell>
          <cell r="D2180" t="str">
            <v>Marshall</v>
          </cell>
          <cell r="E2180" t="str">
            <v>County</v>
          </cell>
          <cell r="F2180" t="str">
            <v>OK</v>
          </cell>
          <cell r="G2180">
            <v>15840</v>
          </cell>
          <cell r="H2180">
            <v>0.72102272727272732</v>
          </cell>
          <cell r="I2180">
            <v>0.5</v>
          </cell>
          <cell r="J2180">
            <v>25.945927678475471</v>
          </cell>
          <cell r="K2180" t="str">
            <v>TONS</v>
          </cell>
        </row>
        <row r="2181">
          <cell r="A2181" t="str">
            <v>40097</v>
          </cell>
          <cell r="B2181" t="str">
            <v>40</v>
          </cell>
          <cell r="C2181" t="str">
            <v>097</v>
          </cell>
          <cell r="D2181" t="str">
            <v>Mayes</v>
          </cell>
          <cell r="E2181" t="str">
            <v>County</v>
          </cell>
          <cell r="F2181" t="str">
            <v>OK</v>
          </cell>
          <cell r="G2181">
            <v>41259</v>
          </cell>
          <cell r="H2181">
            <v>0.77398870549455878</v>
          </cell>
          <cell r="I2181">
            <v>0.5</v>
          </cell>
          <cell r="J2181">
            <v>72.546822036987635</v>
          </cell>
          <cell r="K2181" t="str">
            <v>TONS</v>
          </cell>
        </row>
        <row r="2182">
          <cell r="A2182" t="str">
            <v>40099</v>
          </cell>
          <cell r="B2182" t="str">
            <v>40</v>
          </cell>
          <cell r="C2182" t="str">
            <v>099</v>
          </cell>
          <cell r="D2182" t="str">
            <v>Murray</v>
          </cell>
          <cell r="E2182" t="str">
            <v>County</v>
          </cell>
          <cell r="F2182" t="str">
            <v>OK</v>
          </cell>
          <cell r="G2182">
            <v>13488</v>
          </cell>
          <cell r="H2182">
            <v>0.4569988137603796</v>
          </cell>
          <cell r="I2182">
            <v>1</v>
          </cell>
          <cell r="J2182">
            <v>28.006426444290835</v>
          </cell>
          <cell r="K2182" t="str">
            <v>TONS</v>
          </cell>
        </row>
        <row r="2183">
          <cell r="A2183" t="str">
            <v>40101</v>
          </cell>
          <cell r="B2183" t="str">
            <v>40</v>
          </cell>
          <cell r="C2183" t="str">
            <v>101</v>
          </cell>
          <cell r="D2183" t="str">
            <v>Muskogee</v>
          </cell>
          <cell r="E2183" t="str">
            <v>County</v>
          </cell>
          <cell r="F2183" t="str">
            <v>OK</v>
          </cell>
          <cell r="G2183">
            <v>70990</v>
          </cell>
          <cell r="H2183">
            <v>0.411170587406677</v>
          </cell>
          <cell r="I2183">
            <v>0.5</v>
          </cell>
          <cell r="J2183">
            <v>66.310803170214584</v>
          </cell>
          <cell r="K2183" t="str">
            <v>TONS</v>
          </cell>
        </row>
        <row r="2184">
          <cell r="A2184" t="str">
            <v>40103</v>
          </cell>
          <cell r="B2184" t="str">
            <v>40</v>
          </cell>
          <cell r="C2184" t="str">
            <v>103</v>
          </cell>
          <cell r="D2184" t="str">
            <v>Noble</v>
          </cell>
          <cell r="E2184" t="str">
            <v>County</v>
          </cell>
          <cell r="F2184" t="str">
            <v>OK</v>
          </cell>
          <cell r="G2184">
            <v>11561</v>
          </cell>
          <cell r="H2184">
            <v>0.56301358014012626</v>
          </cell>
          <cell r="I2184">
            <v>0.5</v>
          </cell>
          <cell r="J2184">
            <v>14.786975156220722</v>
          </cell>
          <cell r="K2184" t="str">
            <v>TONS</v>
          </cell>
        </row>
        <row r="2185">
          <cell r="A2185" t="str">
            <v>40105</v>
          </cell>
          <cell r="B2185" t="str">
            <v>40</v>
          </cell>
          <cell r="C2185" t="str">
            <v>105</v>
          </cell>
          <cell r="D2185" t="str">
            <v>Nowata</v>
          </cell>
          <cell r="E2185" t="str">
            <v>County</v>
          </cell>
          <cell r="F2185" t="str">
            <v>OK</v>
          </cell>
          <cell r="G2185">
            <v>10536</v>
          </cell>
          <cell r="H2185">
            <v>0.57934700075930146</v>
          </cell>
          <cell r="I2185">
            <v>1</v>
          </cell>
          <cell r="J2185">
            <v>27.733813597655946</v>
          </cell>
          <cell r="K2185" t="str">
            <v>TONS</v>
          </cell>
        </row>
        <row r="2186">
          <cell r="A2186" t="str">
            <v>40107</v>
          </cell>
          <cell r="B2186" t="str">
            <v>40</v>
          </cell>
          <cell r="C2186" t="str">
            <v>107</v>
          </cell>
          <cell r="D2186" t="str">
            <v>Okfuskee</v>
          </cell>
          <cell r="E2186" t="str">
            <v>County</v>
          </cell>
          <cell r="F2186" t="str">
            <v>OK</v>
          </cell>
          <cell r="G2186">
            <v>12191</v>
          </cell>
          <cell r="H2186">
            <v>0.74144860963005499</v>
          </cell>
          <cell r="I2186">
            <v>1</v>
          </cell>
          <cell r="J2186">
            <v>41.069125345545885</v>
          </cell>
          <cell r="K2186" t="str">
            <v>TONS</v>
          </cell>
        </row>
        <row r="2187">
          <cell r="A2187" t="str">
            <v>40109</v>
          </cell>
          <cell r="B2187" t="str">
            <v>40</v>
          </cell>
          <cell r="C2187" t="str">
            <v>109</v>
          </cell>
          <cell r="D2187" t="str">
            <v>Oklahoma</v>
          </cell>
          <cell r="E2187" t="str">
            <v>County</v>
          </cell>
          <cell r="F2187" t="str">
            <v>OK</v>
          </cell>
          <cell r="G2187">
            <v>718633</v>
          </cell>
          <cell r="H2187">
            <v>6.2753867412156134E-2</v>
          </cell>
          <cell r="I2187">
            <v>0.5</v>
          </cell>
          <cell r="J2187">
            <v>0</v>
          </cell>
          <cell r="K2187" t="str">
            <v>TONS</v>
          </cell>
        </row>
        <row r="2188">
          <cell r="A2188" t="str">
            <v>40111</v>
          </cell>
          <cell r="B2188" t="str">
            <v>40</v>
          </cell>
          <cell r="C2188" t="str">
            <v>111</v>
          </cell>
          <cell r="D2188" t="str">
            <v>Okmulgee</v>
          </cell>
          <cell r="E2188" t="str">
            <v>County</v>
          </cell>
          <cell r="F2188" t="str">
            <v>OK</v>
          </cell>
          <cell r="G2188">
            <v>40069</v>
          </cell>
          <cell r="H2188">
            <v>0.48551249095310589</v>
          </cell>
          <cell r="I2188">
            <v>1</v>
          </cell>
          <cell r="J2188">
            <v>88.390171973918555</v>
          </cell>
          <cell r="K2188" t="str">
            <v>TONS</v>
          </cell>
        </row>
        <row r="2189">
          <cell r="A2189" t="str">
            <v>40113</v>
          </cell>
          <cell r="B2189" t="str">
            <v>40</v>
          </cell>
          <cell r="C2189" t="str">
            <v>113</v>
          </cell>
          <cell r="D2189" t="str">
            <v>Osage</v>
          </cell>
          <cell r="E2189" t="str">
            <v>County</v>
          </cell>
          <cell r="F2189" t="str">
            <v>OK</v>
          </cell>
          <cell r="G2189">
            <v>47472</v>
          </cell>
          <cell r="H2189">
            <v>0.59472952477249752</v>
          </cell>
          <cell r="I2189">
            <v>1</v>
          </cell>
          <cell r="J2189">
            <v>128.27797498404661</v>
          </cell>
          <cell r="K2189" t="str">
            <v>TONS</v>
          </cell>
        </row>
        <row r="2190">
          <cell r="A2190" t="str">
            <v>40115</v>
          </cell>
          <cell r="B2190" t="str">
            <v>40</v>
          </cell>
          <cell r="C2190" t="str">
            <v>115</v>
          </cell>
          <cell r="D2190" t="str">
            <v>Ottawa</v>
          </cell>
          <cell r="E2190" t="str">
            <v>County</v>
          </cell>
          <cell r="F2190" t="str">
            <v>OK</v>
          </cell>
          <cell r="G2190">
            <v>31848</v>
          </cell>
          <cell r="H2190">
            <v>0.49309218789248932</v>
          </cell>
          <cell r="I2190">
            <v>0.5</v>
          </cell>
          <cell r="J2190">
            <v>35.67593452961902</v>
          </cell>
          <cell r="K2190" t="str">
            <v>TONS</v>
          </cell>
        </row>
        <row r="2191">
          <cell r="A2191" t="str">
            <v>40117</v>
          </cell>
          <cell r="B2191" t="str">
            <v>40</v>
          </cell>
          <cell r="C2191" t="str">
            <v>117</v>
          </cell>
          <cell r="D2191" t="str">
            <v>Pawnee</v>
          </cell>
          <cell r="E2191" t="str">
            <v>County</v>
          </cell>
          <cell r="F2191" t="str">
            <v>OK</v>
          </cell>
          <cell r="G2191">
            <v>16577</v>
          </cell>
          <cell r="H2191">
            <v>0.81130481993123005</v>
          </cell>
          <cell r="I2191">
            <v>1</v>
          </cell>
          <cell r="J2191">
            <v>61.106169573210167</v>
          </cell>
          <cell r="K2191" t="str">
            <v>TONS</v>
          </cell>
        </row>
        <row r="2192">
          <cell r="A2192" t="str">
            <v>40119</v>
          </cell>
          <cell r="B2192" t="str">
            <v>40</v>
          </cell>
          <cell r="C2192" t="str">
            <v>119</v>
          </cell>
          <cell r="D2192" t="str">
            <v>Payne</v>
          </cell>
          <cell r="E2192" t="str">
            <v>County</v>
          </cell>
          <cell r="F2192" t="str">
            <v>OK</v>
          </cell>
          <cell r="G2192">
            <v>77350</v>
          </cell>
          <cell r="H2192">
            <v>0.33733678086619262</v>
          </cell>
          <cell r="I2192">
            <v>0.5</v>
          </cell>
          <cell r="J2192">
            <v>59.277391727034455</v>
          </cell>
          <cell r="K2192" t="str">
            <v>TONS</v>
          </cell>
        </row>
        <row r="2193">
          <cell r="A2193" t="str">
            <v>40121</v>
          </cell>
          <cell r="B2193" t="str">
            <v>40</v>
          </cell>
          <cell r="C2193" t="str">
            <v>121</v>
          </cell>
          <cell r="D2193" t="str">
            <v>Pittsburg</v>
          </cell>
          <cell r="E2193" t="str">
            <v>County</v>
          </cell>
          <cell r="F2193" t="str">
            <v>OK</v>
          </cell>
          <cell r="G2193">
            <v>45837</v>
          </cell>
          <cell r="H2193">
            <v>0.51916573946811528</v>
          </cell>
          <cell r="I2193">
            <v>0.5</v>
          </cell>
          <cell r="J2193">
            <v>54.061399261420263</v>
          </cell>
          <cell r="K2193" t="str">
            <v>TONS</v>
          </cell>
        </row>
        <row r="2194">
          <cell r="A2194" t="str">
            <v>40123</v>
          </cell>
          <cell r="B2194" t="str">
            <v>40</v>
          </cell>
          <cell r="C2194" t="str">
            <v>123</v>
          </cell>
          <cell r="D2194" t="str">
            <v>Pontotoc</v>
          </cell>
          <cell r="E2194" t="str">
            <v>County</v>
          </cell>
          <cell r="F2194" t="str">
            <v>OK</v>
          </cell>
          <cell r="G2194">
            <v>37492</v>
          </cell>
          <cell r="H2194">
            <v>0.53590099221167187</v>
          </cell>
          <cell r="I2194">
            <v>1</v>
          </cell>
          <cell r="J2194">
            <v>91.288955243136186</v>
          </cell>
          <cell r="K2194" t="str">
            <v>TONS</v>
          </cell>
        </row>
        <row r="2195">
          <cell r="A2195" t="str">
            <v>40125</v>
          </cell>
          <cell r="B2195" t="str">
            <v>40</v>
          </cell>
          <cell r="C2195" t="str">
            <v>125</v>
          </cell>
          <cell r="D2195" t="str">
            <v>Pottawatomie</v>
          </cell>
          <cell r="E2195" t="str">
            <v>County</v>
          </cell>
          <cell r="F2195" t="str">
            <v>OK</v>
          </cell>
          <cell r="G2195">
            <v>69442</v>
          </cell>
          <cell r="H2195">
            <v>0.50671063621439472</v>
          </cell>
          <cell r="I2195">
            <v>1</v>
          </cell>
          <cell r="J2195">
            <v>159.8738039090301</v>
          </cell>
          <cell r="K2195" t="str">
            <v>TONS</v>
          </cell>
        </row>
        <row r="2196">
          <cell r="A2196" t="str">
            <v>40127</v>
          </cell>
          <cell r="B2196" t="str">
            <v>40</v>
          </cell>
          <cell r="C2196" t="str">
            <v>127</v>
          </cell>
          <cell r="D2196" t="str">
            <v>Pushmataha</v>
          </cell>
          <cell r="E2196" t="str">
            <v>County</v>
          </cell>
          <cell r="F2196" t="str">
            <v>OK</v>
          </cell>
          <cell r="G2196">
            <v>11572</v>
          </cell>
          <cell r="H2196">
            <v>1</v>
          </cell>
          <cell r="I2196">
            <v>1</v>
          </cell>
          <cell r="J2196">
            <v>52.577931020982092</v>
          </cell>
          <cell r="K2196" t="str">
            <v>TONS</v>
          </cell>
        </row>
        <row r="2197">
          <cell r="A2197" t="str">
            <v>40129</v>
          </cell>
          <cell r="B2197" t="str">
            <v>40</v>
          </cell>
          <cell r="C2197" t="str">
            <v>129</v>
          </cell>
          <cell r="D2197" t="str">
            <v>Roger Mills</v>
          </cell>
          <cell r="E2197" t="str">
            <v>County</v>
          </cell>
          <cell r="F2197" t="str">
            <v>OK</v>
          </cell>
          <cell r="G2197">
            <v>3647</v>
          </cell>
          <cell r="H2197">
            <v>1</v>
          </cell>
          <cell r="I2197">
            <v>0</v>
          </cell>
          <cell r="J2197">
            <v>0</v>
          </cell>
          <cell r="K2197" t="str">
            <v>TONS</v>
          </cell>
        </row>
        <row r="2198">
          <cell r="A2198" t="str">
            <v>40131</v>
          </cell>
          <cell r="B2198" t="str">
            <v>40</v>
          </cell>
          <cell r="C2198" t="str">
            <v>131</v>
          </cell>
          <cell r="D2198" t="str">
            <v>Rogers</v>
          </cell>
          <cell r="E2198" t="str">
            <v>County</v>
          </cell>
          <cell r="F2198" t="str">
            <v>OK</v>
          </cell>
          <cell r="G2198">
            <v>86905</v>
          </cell>
          <cell r="H2198">
            <v>0.50295149876301704</v>
          </cell>
          <cell r="I2198">
            <v>1</v>
          </cell>
          <cell r="J2198">
            <v>198.59391522607203</v>
          </cell>
          <cell r="K2198" t="str">
            <v>TONS</v>
          </cell>
        </row>
        <row r="2199">
          <cell r="A2199" t="str">
            <v>40133</v>
          </cell>
          <cell r="B2199" t="str">
            <v>40</v>
          </cell>
          <cell r="C2199" t="str">
            <v>133</v>
          </cell>
          <cell r="D2199" t="str">
            <v>Seminole</v>
          </cell>
          <cell r="E2199" t="str">
            <v>County</v>
          </cell>
          <cell r="F2199" t="str">
            <v>OK</v>
          </cell>
          <cell r="G2199">
            <v>25482</v>
          </cell>
          <cell r="H2199">
            <v>0.64673102582214892</v>
          </cell>
          <cell r="I2199">
            <v>1</v>
          </cell>
          <cell r="J2199">
            <v>74.87766187571593</v>
          </cell>
          <cell r="K2199" t="str">
            <v>TONS</v>
          </cell>
        </row>
        <row r="2200">
          <cell r="A2200" t="str">
            <v>40135</v>
          </cell>
          <cell r="B2200" t="str">
            <v>40</v>
          </cell>
          <cell r="C2200" t="str">
            <v>135</v>
          </cell>
          <cell r="D2200" t="str">
            <v>Sequoyah</v>
          </cell>
          <cell r="E2200" t="str">
            <v>County</v>
          </cell>
          <cell r="F2200" t="str">
            <v>OK</v>
          </cell>
          <cell r="G2200">
            <v>42391</v>
          </cell>
          <cell r="H2200">
            <v>0.66624991153782642</v>
          </cell>
          <cell r="I2200">
            <v>1</v>
          </cell>
          <cell r="J2200">
            <v>128.32341045848574</v>
          </cell>
          <cell r="K2200" t="str">
            <v>TONS</v>
          </cell>
        </row>
        <row r="2201">
          <cell r="A2201" t="str">
            <v>40137</v>
          </cell>
          <cell r="B2201" t="str">
            <v>40</v>
          </cell>
          <cell r="C2201" t="str">
            <v>137</v>
          </cell>
          <cell r="D2201" t="str">
            <v>Stephens</v>
          </cell>
          <cell r="E2201" t="str">
            <v>County</v>
          </cell>
          <cell r="F2201" t="str">
            <v>OK</v>
          </cell>
          <cell r="G2201">
            <v>45048</v>
          </cell>
          <cell r="H2201">
            <v>0.43324897886698632</v>
          </cell>
          <cell r="I2201">
            <v>0</v>
          </cell>
          <cell r="J2201">
            <v>0</v>
          </cell>
          <cell r="K2201" t="str">
            <v>TONS</v>
          </cell>
        </row>
        <row r="2202">
          <cell r="A2202" t="str">
            <v>40139</v>
          </cell>
          <cell r="B2202" t="str">
            <v>40</v>
          </cell>
          <cell r="C2202" t="str">
            <v>139</v>
          </cell>
          <cell r="D2202" t="str">
            <v>Texas</v>
          </cell>
          <cell r="E2202" t="str">
            <v>County</v>
          </cell>
          <cell r="F2202" t="str">
            <v>OK</v>
          </cell>
          <cell r="G2202">
            <v>20640</v>
          </cell>
          <cell r="H2202">
            <v>0.45067829457364339</v>
          </cell>
          <cell r="I2202">
            <v>0</v>
          </cell>
          <cell r="J2202">
            <v>0</v>
          </cell>
          <cell r="K2202" t="str">
            <v>TONS</v>
          </cell>
        </row>
        <row r="2203">
          <cell r="A2203" t="str">
            <v>40141</v>
          </cell>
          <cell r="B2203" t="str">
            <v>40</v>
          </cell>
          <cell r="C2203" t="str">
            <v>141</v>
          </cell>
          <cell r="D2203" t="str">
            <v>Tillman</v>
          </cell>
          <cell r="E2203" t="str">
            <v>County</v>
          </cell>
          <cell r="F2203" t="str">
            <v>OK</v>
          </cell>
          <cell r="G2203">
            <v>7992</v>
          </cell>
          <cell r="H2203">
            <v>0.51213713713713716</v>
          </cell>
          <cell r="I2203">
            <v>0</v>
          </cell>
          <cell r="J2203">
            <v>0</v>
          </cell>
          <cell r="K2203" t="str">
            <v>TONS</v>
          </cell>
        </row>
        <row r="2204">
          <cell r="A2204" t="str">
            <v>40143</v>
          </cell>
          <cell r="B2204" t="str">
            <v>40</v>
          </cell>
          <cell r="C2204" t="str">
            <v>143</v>
          </cell>
          <cell r="D2204" t="str">
            <v>Tulsa</v>
          </cell>
          <cell r="E2204" t="str">
            <v>County</v>
          </cell>
          <cell r="F2204" t="str">
            <v>OK</v>
          </cell>
          <cell r="G2204">
            <v>603403</v>
          </cell>
          <cell r="H2204">
            <v>4.7793928767341232E-2</v>
          </cell>
          <cell r="I2204">
            <v>0.5</v>
          </cell>
          <cell r="J2204">
            <v>0</v>
          </cell>
          <cell r="K2204" t="str">
            <v>TONS</v>
          </cell>
        </row>
        <row r="2205">
          <cell r="A2205" t="str">
            <v>40145</v>
          </cell>
          <cell r="B2205" t="str">
            <v>40</v>
          </cell>
          <cell r="C2205" t="str">
            <v>145</v>
          </cell>
          <cell r="D2205" t="str">
            <v>Wagoner</v>
          </cell>
          <cell r="E2205" t="str">
            <v>County</v>
          </cell>
          <cell r="F2205" t="str">
            <v>OK</v>
          </cell>
          <cell r="G2205">
            <v>73085</v>
          </cell>
          <cell r="H2205">
            <v>0.37468700827803242</v>
          </cell>
          <cell r="I2205">
            <v>1</v>
          </cell>
          <cell r="J2205">
            <v>124.42050320416291</v>
          </cell>
          <cell r="K2205" t="str">
            <v>TONS</v>
          </cell>
        </row>
        <row r="2206">
          <cell r="A2206" t="str">
            <v>40147</v>
          </cell>
          <cell r="B2206" t="str">
            <v>40</v>
          </cell>
          <cell r="C2206" t="str">
            <v>147</v>
          </cell>
          <cell r="D2206" t="str">
            <v>Washington</v>
          </cell>
          <cell r="E2206" t="str">
            <v>County</v>
          </cell>
          <cell r="F2206" t="str">
            <v>OK</v>
          </cell>
          <cell r="G2206">
            <v>50976</v>
          </cell>
          <cell r="H2206">
            <v>0.23881826741996234</v>
          </cell>
          <cell r="I2206">
            <v>1</v>
          </cell>
          <cell r="J2206">
            <v>55.313146582218792</v>
          </cell>
          <cell r="K2206" t="str">
            <v>TONS</v>
          </cell>
        </row>
        <row r="2207">
          <cell r="A2207" t="str">
            <v>40149</v>
          </cell>
          <cell r="B2207" t="str">
            <v>40</v>
          </cell>
          <cell r="C2207" t="str">
            <v>149</v>
          </cell>
          <cell r="D2207" t="str">
            <v>Washita</v>
          </cell>
          <cell r="E2207" t="str">
            <v>County</v>
          </cell>
          <cell r="F2207" t="str">
            <v>OK</v>
          </cell>
          <cell r="G2207">
            <v>11629</v>
          </cell>
          <cell r="H2207">
            <v>0.75268724739874449</v>
          </cell>
          <cell r="I2207">
            <v>0</v>
          </cell>
          <cell r="J2207">
            <v>0</v>
          </cell>
          <cell r="K2207" t="str">
            <v>TONS</v>
          </cell>
        </row>
        <row r="2208">
          <cell r="A2208" t="str">
            <v>40151</v>
          </cell>
          <cell r="B2208" t="str">
            <v>40</v>
          </cell>
          <cell r="C2208" t="str">
            <v>151</v>
          </cell>
          <cell r="D2208" t="str">
            <v>Woods</v>
          </cell>
          <cell r="E2208" t="str">
            <v>County</v>
          </cell>
          <cell r="F2208" t="str">
            <v>OK</v>
          </cell>
          <cell r="G2208">
            <v>8878</v>
          </cell>
          <cell r="H2208">
            <v>0.36697454381617484</v>
          </cell>
          <cell r="I2208">
            <v>0</v>
          </cell>
          <cell r="J2208">
            <v>0</v>
          </cell>
          <cell r="K2208" t="str">
            <v>TONS</v>
          </cell>
        </row>
        <row r="2209">
          <cell r="A2209" t="str">
            <v>40153</v>
          </cell>
          <cell r="B2209" t="str">
            <v>40</v>
          </cell>
          <cell r="C2209" t="str">
            <v>153</v>
          </cell>
          <cell r="D2209" t="str">
            <v>Woodward</v>
          </cell>
          <cell r="E2209" t="str">
            <v>County</v>
          </cell>
          <cell r="F2209" t="str">
            <v>OK</v>
          </cell>
          <cell r="G2209">
            <v>20081</v>
          </cell>
          <cell r="H2209">
            <v>0.4350878940291818</v>
          </cell>
          <cell r="I2209">
            <v>0</v>
          </cell>
          <cell r="J2209">
            <v>0</v>
          </cell>
          <cell r="K2209" t="str">
            <v>TONS</v>
          </cell>
        </row>
        <row r="2210">
          <cell r="A2210" t="str">
            <v>41001</v>
          </cell>
          <cell r="B2210" t="str">
            <v>41</v>
          </cell>
          <cell r="C2210" t="str">
            <v>001</v>
          </cell>
          <cell r="D2210" t="str">
            <v>Baker</v>
          </cell>
          <cell r="E2210" t="str">
            <v>County</v>
          </cell>
          <cell r="F2210" t="str">
            <v>OR</v>
          </cell>
          <cell r="G2210">
            <v>16134</v>
          </cell>
          <cell r="H2210">
            <v>0.41006569976447255</v>
          </cell>
          <cell r="I2210">
            <v>1</v>
          </cell>
          <cell r="J2210">
            <v>30.060109888940328</v>
          </cell>
          <cell r="K2210" t="str">
            <v>TONS</v>
          </cell>
        </row>
        <row r="2211">
          <cell r="A2211" t="str">
            <v>41003</v>
          </cell>
          <cell r="B2211" t="str">
            <v>41</v>
          </cell>
          <cell r="C2211" t="str">
            <v>003</v>
          </cell>
          <cell r="D2211" t="str">
            <v>Benton</v>
          </cell>
          <cell r="E2211" t="str">
            <v>County</v>
          </cell>
          <cell r="F2211" t="str">
            <v>OR</v>
          </cell>
          <cell r="G2211">
            <v>85579</v>
          </cell>
          <cell r="H2211">
            <v>0.187639490996623</v>
          </cell>
          <cell r="I2211">
            <v>1</v>
          </cell>
          <cell r="J2211">
            <v>0</v>
          </cell>
          <cell r="K2211" t="str">
            <v>TONS</v>
          </cell>
        </row>
        <row r="2212">
          <cell r="A2212" t="str">
            <v>41005</v>
          </cell>
          <cell r="B2212" t="str">
            <v>41</v>
          </cell>
          <cell r="C2212" t="str">
            <v>005</v>
          </cell>
          <cell r="D2212" t="str">
            <v>Clackamas</v>
          </cell>
          <cell r="E2212" t="str">
            <v>County</v>
          </cell>
          <cell r="F2212" t="str">
            <v>OR</v>
          </cell>
          <cell r="G2212">
            <v>375992</v>
          </cell>
          <cell r="H2212">
            <v>0.18078576139917871</v>
          </cell>
          <cell r="I2212">
            <v>1</v>
          </cell>
          <cell r="J2212">
            <v>0</v>
          </cell>
          <cell r="K2212" t="str">
            <v>TONS</v>
          </cell>
        </row>
        <row r="2213">
          <cell r="A2213" t="str">
            <v>41007</v>
          </cell>
          <cell r="B2213" t="str">
            <v>41</v>
          </cell>
          <cell r="C2213" t="str">
            <v>007</v>
          </cell>
          <cell r="D2213" t="str">
            <v>Clatsop</v>
          </cell>
          <cell r="E2213" t="str">
            <v>County</v>
          </cell>
          <cell r="F2213" t="str">
            <v>OR</v>
          </cell>
          <cell r="G2213">
            <v>37039</v>
          </cell>
          <cell r="H2213">
            <v>0.38972434460973571</v>
          </cell>
          <cell r="I2213">
            <v>1</v>
          </cell>
          <cell r="J2213">
            <v>65.586107352910162</v>
          </cell>
          <cell r="K2213" t="str">
            <v>TONS</v>
          </cell>
        </row>
        <row r="2214">
          <cell r="A2214" t="str">
            <v>41009</v>
          </cell>
          <cell r="B2214" t="str">
            <v>41</v>
          </cell>
          <cell r="C2214" t="str">
            <v>009</v>
          </cell>
          <cell r="D2214" t="str">
            <v>Columbia</v>
          </cell>
          <cell r="E2214" t="str">
            <v>County</v>
          </cell>
          <cell r="F2214" t="str">
            <v>OR</v>
          </cell>
          <cell r="G2214">
            <v>49351</v>
          </cell>
          <cell r="H2214">
            <v>0.43612084861502298</v>
          </cell>
          <cell r="I2214">
            <v>1</v>
          </cell>
          <cell r="J2214">
            <v>97.790771635378277</v>
          </cell>
          <cell r="K2214" t="str">
            <v>TONS</v>
          </cell>
        </row>
        <row r="2215">
          <cell r="A2215" t="str">
            <v>41011</v>
          </cell>
          <cell r="B2215" t="str">
            <v>41</v>
          </cell>
          <cell r="C2215" t="str">
            <v>011</v>
          </cell>
          <cell r="D2215" t="str">
            <v>Coos</v>
          </cell>
          <cell r="E2215" t="str">
            <v>County</v>
          </cell>
          <cell r="F2215" t="str">
            <v>OR</v>
          </cell>
          <cell r="G2215">
            <v>63043</v>
          </cell>
          <cell r="H2215">
            <v>0.38353187506939707</v>
          </cell>
          <cell r="I2215">
            <v>1</v>
          </cell>
          <cell r="J2215">
            <v>109.858433646416</v>
          </cell>
          <cell r="K2215" t="str">
            <v>TONS</v>
          </cell>
        </row>
        <row r="2216">
          <cell r="A2216" t="str">
            <v>41013</v>
          </cell>
          <cell r="B2216" t="str">
            <v>41</v>
          </cell>
          <cell r="C2216" t="str">
            <v>013</v>
          </cell>
          <cell r="D2216" t="str">
            <v>Crook</v>
          </cell>
          <cell r="E2216" t="str">
            <v>County</v>
          </cell>
          <cell r="F2216" t="str">
            <v>OR</v>
          </cell>
          <cell r="G2216">
            <v>20978</v>
          </cell>
          <cell r="H2216">
            <v>0.48016970159214417</v>
          </cell>
          <cell r="I2216">
            <v>0.5</v>
          </cell>
          <cell r="J2216">
            <v>22.883576701276898</v>
          </cell>
          <cell r="K2216" t="str">
            <v>TONS</v>
          </cell>
        </row>
        <row r="2217">
          <cell r="A2217" t="str">
            <v>41015</v>
          </cell>
          <cell r="B2217" t="str">
            <v>41</v>
          </cell>
          <cell r="C2217" t="str">
            <v>015</v>
          </cell>
          <cell r="D2217" t="str">
            <v>Curry</v>
          </cell>
          <cell r="E2217" t="str">
            <v>County</v>
          </cell>
          <cell r="F2217" t="str">
            <v>OR</v>
          </cell>
          <cell r="G2217">
            <v>22364</v>
          </cell>
          <cell r="H2217">
            <v>0.38731890538365232</v>
          </cell>
          <cell r="I2217">
            <v>1</v>
          </cell>
          <cell r="J2217">
            <v>39.356207959190002</v>
          </cell>
          <cell r="K2217" t="str">
            <v>TONS</v>
          </cell>
        </row>
        <row r="2218">
          <cell r="A2218" t="str">
            <v>41017</v>
          </cell>
          <cell r="B2218" t="str">
            <v>41</v>
          </cell>
          <cell r="C2218" t="str">
            <v>017</v>
          </cell>
          <cell r="D2218" t="str">
            <v>Deschutes</v>
          </cell>
          <cell r="E2218" t="str">
            <v>County</v>
          </cell>
          <cell r="F2218" t="str">
            <v>OR</v>
          </cell>
          <cell r="G2218">
            <v>157733</v>
          </cell>
          <cell r="H2218">
            <v>0.27643549542581453</v>
          </cell>
          <cell r="I2218">
            <v>1</v>
          </cell>
          <cell r="J2218">
            <v>198.11229919701711</v>
          </cell>
          <cell r="K2218" t="str">
            <v>TONS</v>
          </cell>
        </row>
        <row r="2219">
          <cell r="A2219" t="str">
            <v>41019</v>
          </cell>
          <cell r="B2219" t="str">
            <v>41</v>
          </cell>
          <cell r="C2219" t="str">
            <v>019</v>
          </cell>
          <cell r="D2219" t="str">
            <v>Douglas</v>
          </cell>
          <cell r="E2219" t="str">
            <v>County</v>
          </cell>
          <cell r="F2219" t="str">
            <v>OR</v>
          </cell>
          <cell r="G2219">
            <v>107667</v>
          </cell>
          <cell r="H2219">
            <v>0.41177891090120466</v>
          </cell>
          <cell r="I2219">
            <v>1</v>
          </cell>
          <cell r="J2219">
            <v>201.43817592596272</v>
          </cell>
          <cell r="K2219" t="str">
            <v>TONS</v>
          </cell>
        </row>
        <row r="2220">
          <cell r="A2220" t="str">
            <v>41021</v>
          </cell>
          <cell r="B2220" t="str">
            <v>41</v>
          </cell>
          <cell r="C2220" t="str">
            <v>021</v>
          </cell>
          <cell r="D2220" t="str">
            <v>Gilliam</v>
          </cell>
          <cell r="E2220" t="str">
            <v>County</v>
          </cell>
          <cell r="F2220" t="str">
            <v>OR</v>
          </cell>
          <cell r="G2220">
            <v>1871</v>
          </cell>
          <cell r="H2220">
            <v>1</v>
          </cell>
          <cell r="I2220">
            <v>0</v>
          </cell>
          <cell r="J2220">
            <v>0</v>
          </cell>
          <cell r="K2220" t="str">
            <v>TONS</v>
          </cell>
        </row>
        <row r="2221">
          <cell r="A2221" t="str">
            <v>41023</v>
          </cell>
          <cell r="B2221" t="str">
            <v>41</v>
          </cell>
          <cell r="C2221" t="str">
            <v>023</v>
          </cell>
          <cell r="D2221" t="str">
            <v>Grant</v>
          </cell>
          <cell r="E2221" t="str">
            <v>County</v>
          </cell>
          <cell r="F2221" t="str">
            <v>OR</v>
          </cell>
          <cell r="G2221">
            <v>7445</v>
          </cell>
          <cell r="H2221">
            <v>1</v>
          </cell>
          <cell r="I2221">
            <v>1</v>
          </cell>
          <cell r="J2221">
            <v>33.826710719945702</v>
          </cell>
          <cell r="K2221" t="str">
            <v>TONS</v>
          </cell>
        </row>
        <row r="2222">
          <cell r="A2222" t="str">
            <v>41025</v>
          </cell>
          <cell r="B2222" t="str">
            <v>41</v>
          </cell>
          <cell r="C2222" t="str">
            <v>025</v>
          </cell>
          <cell r="D2222" t="str">
            <v>Harney</v>
          </cell>
          <cell r="E2222" t="str">
            <v>County</v>
          </cell>
          <cell r="F2222" t="str">
            <v>OR</v>
          </cell>
          <cell r="G2222">
            <v>7422</v>
          </cell>
          <cell r="H2222">
            <v>0.44341147938561037</v>
          </cell>
          <cell r="I2222">
            <v>0.5</v>
          </cell>
          <cell r="J2222">
            <v>7.4764073189618063</v>
          </cell>
          <cell r="K2222" t="str">
            <v>TONS</v>
          </cell>
        </row>
        <row r="2223">
          <cell r="A2223" t="str">
            <v>41027</v>
          </cell>
          <cell r="B2223" t="str">
            <v>41</v>
          </cell>
          <cell r="C2223" t="str">
            <v>027</v>
          </cell>
          <cell r="D2223" t="str">
            <v>Hood River</v>
          </cell>
          <cell r="E2223" t="str">
            <v>County</v>
          </cell>
          <cell r="F2223" t="str">
            <v>OR</v>
          </cell>
          <cell r="G2223">
            <v>22346</v>
          </cell>
          <cell r="H2223">
            <v>0.52174885885617117</v>
          </cell>
          <cell r="I2223">
            <v>1</v>
          </cell>
          <cell r="J2223">
            <v>52.973219648602679</v>
          </cell>
          <cell r="K2223" t="str">
            <v>TONS</v>
          </cell>
        </row>
        <row r="2224">
          <cell r="A2224" t="str">
            <v>41029</v>
          </cell>
          <cell r="B2224" t="str">
            <v>41</v>
          </cell>
          <cell r="C2224" t="str">
            <v>029</v>
          </cell>
          <cell r="D2224" t="str">
            <v>Jackson</v>
          </cell>
          <cell r="E2224" t="str">
            <v>County</v>
          </cell>
          <cell r="F2224" t="str">
            <v>OR</v>
          </cell>
          <cell r="G2224">
            <v>203206</v>
          </cell>
          <cell r="H2224">
            <v>0.20052557503223331</v>
          </cell>
          <cell r="I2224">
            <v>1</v>
          </cell>
          <cell r="J2224">
            <v>185.14047124464034</v>
          </cell>
          <cell r="K2224" t="str">
            <v>TONS</v>
          </cell>
        </row>
        <row r="2225">
          <cell r="A2225" t="str">
            <v>41031</v>
          </cell>
          <cell r="B2225" t="str">
            <v>41</v>
          </cell>
          <cell r="C2225" t="str">
            <v>031</v>
          </cell>
          <cell r="D2225" t="str">
            <v>Jefferson</v>
          </cell>
          <cell r="E2225" t="str">
            <v>County</v>
          </cell>
          <cell r="F2225" t="str">
            <v>OR</v>
          </cell>
          <cell r="G2225">
            <v>21720</v>
          </cell>
          <cell r="H2225">
            <v>0.63121546961325969</v>
          </cell>
          <cell r="I2225">
            <v>0.5</v>
          </cell>
          <cell r="J2225">
            <v>31.146017728035964</v>
          </cell>
          <cell r="K2225" t="str">
            <v>TONS</v>
          </cell>
        </row>
        <row r="2226">
          <cell r="A2226" t="str">
            <v>41033</v>
          </cell>
          <cell r="B2226" t="str">
            <v>41</v>
          </cell>
          <cell r="C2226" t="str">
            <v>033</v>
          </cell>
          <cell r="D2226" t="str">
            <v>Josephine</v>
          </cell>
          <cell r="E2226" t="str">
            <v>County</v>
          </cell>
          <cell r="F2226" t="str">
            <v>OR</v>
          </cell>
          <cell r="G2226">
            <v>82713</v>
          </cell>
          <cell r="H2226">
            <v>0.44963911356135067</v>
          </cell>
          <cell r="I2226">
            <v>1</v>
          </cell>
          <cell r="J2226">
            <v>168.97907298663537</v>
          </cell>
          <cell r="K2226" t="str">
            <v>TONS</v>
          </cell>
        </row>
        <row r="2227">
          <cell r="A2227" t="str">
            <v>41035</v>
          </cell>
          <cell r="B2227" t="str">
            <v>41</v>
          </cell>
          <cell r="C2227" t="str">
            <v>035</v>
          </cell>
          <cell r="D2227" t="str">
            <v>Klamath</v>
          </cell>
          <cell r="E2227" t="str">
            <v>County</v>
          </cell>
          <cell r="F2227" t="str">
            <v>OR</v>
          </cell>
          <cell r="G2227">
            <v>66380</v>
          </cell>
          <cell r="H2227">
            <v>0.3758059656523049</v>
          </cell>
          <cell r="I2227">
            <v>1</v>
          </cell>
          <cell r="J2227">
            <v>113.34333453589865</v>
          </cell>
          <cell r="K2227" t="str">
            <v>TONS</v>
          </cell>
        </row>
        <row r="2228">
          <cell r="A2228" t="str">
            <v>41037</v>
          </cell>
          <cell r="B2228" t="str">
            <v>41</v>
          </cell>
          <cell r="C2228" t="str">
            <v>037</v>
          </cell>
          <cell r="D2228" t="str">
            <v>Lake</v>
          </cell>
          <cell r="E2228" t="str">
            <v>County</v>
          </cell>
          <cell r="F2228" t="str">
            <v>OR</v>
          </cell>
          <cell r="G2228">
            <v>7895</v>
          </cell>
          <cell r="H2228">
            <v>0.6333122229259025</v>
          </cell>
          <cell r="I2228">
            <v>0.5</v>
          </cell>
          <cell r="J2228">
            <v>11.358868609787006</v>
          </cell>
          <cell r="K2228" t="str">
            <v>TONS</v>
          </cell>
        </row>
        <row r="2229">
          <cell r="A2229" t="str">
            <v>41039</v>
          </cell>
          <cell r="B2229" t="str">
            <v>41</v>
          </cell>
          <cell r="C2229" t="str">
            <v>039</v>
          </cell>
          <cell r="D2229" t="str">
            <v>Lane</v>
          </cell>
          <cell r="E2229" t="str">
            <v>County</v>
          </cell>
          <cell r="F2229" t="str">
            <v>OR</v>
          </cell>
          <cell r="G2229">
            <v>351715</v>
          </cell>
          <cell r="H2229">
            <v>0.17522994469954367</v>
          </cell>
          <cell r="I2229">
            <v>1</v>
          </cell>
          <cell r="J2229">
            <v>0</v>
          </cell>
          <cell r="K2229" t="str">
            <v>TONS</v>
          </cell>
        </row>
        <row r="2230">
          <cell r="A2230" t="str">
            <v>41041</v>
          </cell>
          <cell r="B2230" t="str">
            <v>41</v>
          </cell>
          <cell r="C2230" t="str">
            <v>041</v>
          </cell>
          <cell r="D2230" t="str">
            <v>Lincoln</v>
          </cell>
          <cell r="E2230" t="str">
            <v>County</v>
          </cell>
          <cell r="F2230" t="str">
            <v>OR</v>
          </cell>
          <cell r="G2230">
            <v>46034</v>
          </cell>
          <cell r="H2230">
            <v>0.37589607681279052</v>
          </cell>
          <cell r="I2230">
            <v>1</v>
          </cell>
          <cell r="J2230">
            <v>78.621544969501727</v>
          </cell>
          <cell r="K2230" t="str">
            <v>TONS</v>
          </cell>
        </row>
        <row r="2231">
          <cell r="A2231" t="str">
            <v>41043</v>
          </cell>
          <cell r="B2231" t="str">
            <v>41</v>
          </cell>
          <cell r="C2231" t="str">
            <v>043</v>
          </cell>
          <cell r="D2231" t="str">
            <v>Linn</v>
          </cell>
          <cell r="E2231" t="str">
            <v>County</v>
          </cell>
          <cell r="F2231" t="str">
            <v>OR</v>
          </cell>
          <cell r="G2231">
            <v>116672</v>
          </cell>
          <cell r="H2231">
            <v>0.31638267964893035</v>
          </cell>
          <cell r="I2231">
            <v>1</v>
          </cell>
          <cell r="J2231">
            <v>167.71596679722708</v>
          </cell>
          <cell r="K2231" t="str">
            <v>TONS</v>
          </cell>
        </row>
        <row r="2232">
          <cell r="A2232" t="str">
            <v>41045</v>
          </cell>
          <cell r="B2232" t="str">
            <v>41</v>
          </cell>
          <cell r="C2232" t="str">
            <v>045</v>
          </cell>
          <cell r="D2232" t="str">
            <v>Malheur</v>
          </cell>
          <cell r="E2232" t="str">
            <v>County</v>
          </cell>
          <cell r="F2232" t="str">
            <v>OR</v>
          </cell>
          <cell r="G2232">
            <v>31313</v>
          </cell>
          <cell r="H2232">
            <v>0.48417590138281225</v>
          </cell>
          <cell r="I2232">
            <v>0</v>
          </cell>
          <cell r="J2232">
            <v>0</v>
          </cell>
          <cell r="K2232" t="str">
            <v>TONS</v>
          </cell>
        </row>
        <row r="2233">
          <cell r="A2233" t="str">
            <v>41047</v>
          </cell>
          <cell r="B2233" t="str">
            <v>41</v>
          </cell>
          <cell r="C2233" t="str">
            <v>047</v>
          </cell>
          <cell r="D2233" t="str">
            <v>Marion</v>
          </cell>
          <cell r="E2233" t="str">
            <v>County</v>
          </cell>
          <cell r="F2233" t="str">
            <v>OR</v>
          </cell>
          <cell r="G2233">
            <v>315335</v>
          </cell>
          <cell r="H2233">
            <v>0.13093694007959789</v>
          </cell>
          <cell r="I2233">
            <v>1</v>
          </cell>
          <cell r="J2233">
            <v>0</v>
          </cell>
          <cell r="K2233" t="str">
            <v>TONS</v>
          </cell>
        </row>
        <row r="2234">
          <cell r="A2234" t="str">
            <v>41049</v>
          </cell>
          <cell r="B2234" t="str">
            <v>41</v>
          </cell>
          <cell r="C2234" t="str">
            <v>049</v>
          </cell>
          <cell r="D2234" t="str">
            <v>Morrow</v>
          </cell>
          <cell r="E2234" t="str">
            <v>County</v>
          </cell>
          <cell r="F2234" t="str">
            <v>OR</v>
          </cell>
          <cell r="G2234">
            <v>11173</v>
          </cell>
          <cell r="H2234">
            <v>0.45869506846862973</v>
          </cell>
          <cell r="I2234">
            <v>0.5</v>
          </cell>
          <cell r="J2234">
            <v>11.642840325031679</v>
          </cell>
          <cell r="K2234" t="str">
            <v>TONS</v>
          </cell>
        </row>
        <row r="2235">
          <cell r="A2235" t="str">
            <v>41051</v>
          </cell>
          <cell r="B2235" t="str">
            <v>41</v>
          </cell>
          <cell r="C2235" t="str">
            <v>051</v>
          </cell>
          <cell r="D2235" t="str">
            <v>Multnomah</v>
          </cell>
          <cell r="E2235" t="str">
            <v>County</v>
          </cell>
          <cell r="F2235" t="str">
            <v>OR</v>
          </cell>
          <cell r="G2235">
            <v>735334</v>
          </cell>
          <cell r="H2235">
            <v>1.3422471965120612E-2</v>
          </cell>
          <cell r="I2235">
            <v>1</v>
          </cell>
          <cell r="J2235">
            <v>0</v>
          </cell>
          <cell r="K2235" t="str">
            <v>TONS</v>
          </cell>
        </row>
        <row r="2236">
          <cell r="A2236" t="str">
            <v>41053</v>
          </cell>
          <cell r="B2236" t="str">
            <v>41</v>
          </cell>
          <cell r="C2236" t="str">
            <v>053</v>
          </cell>
          <cell r="D2236" t="str">
            <v>Polk</v>
          </cell>
          <cell r="E2236" t="str">
            <v>County</v>
          </cell>
          <cell r="F2236" t="str">
            <v>OR</v>
          </cell>
          <cell r="G2236">
            <v>75403</v>
          </cell>
          <cell r="H2236">
            <v>0.19926262880787238</v>
          </cell>
          <cell r="I2236">
            <v>1</v>
          </cell>
          <cell r="J2236">
            <v>0</v>
          </cell>
          <cell r="K2236" t="str">
            <v>TONS</v>
          </cell>
        </row>
        <row r="2237">
          <cell r="A2237" t="str">
            <v>41055</v>
          </cell>
          <cell r="B2237" t="str">
            <v>41</v>
          </cell>
          <cell r="C2237" t="str">
            <v>055</v>
          </cell>
          <cell r="D2237" t="str">
            <v>Sherman</v>
          </cell>
          <cell r="E2237" t="str">
            <v>County</v>
          </cell>
          <cell r="F2237" t="str">
            <v>OR</v>
          </cell>
          <cell r="G2237">
            <v>1765</v>
          </cell>
          <cell r="H2237">
            <v>1</v>
          </cell>
          <cell r="I2237">
            <v>0</v>
          </cell>
          <cell r="J2237">
            <v>0</v>
          </cell>
          <cell r="K2237" t="str">
            <v>TONS</v>
          </cell>
        </row>
        <row r="2238">
          <cell r="A2238" t="str">
            <v>41057</v>
          </cell>
          <cell r="B2238" t="str">
            <v>41</v>
          </cell>
          <cell r="C2238" t="str">
            <v>057</v>
          </cell>
          <cell r="D2238" t="str">
            <v>Tillamook</v>
          </cell>
          <cell r="E2238" t="str">
            <v>County</v>
          </cell>
          <cell r="F2238" t="str">
            <v>OR</v>
          </cell>
          <cell r="G2238">
            <v>25250</v>
          </cell>
          <cell r="H2238">
            <v>0.69603960396039599</v>
          </cell>
          <cell r="I2238">
            <v>1</v>
          </cell>
          <cell r="J2238">
            <v>79.852846326802634</v>
          </cell>
          <cell r="K2238" t="str">
            <v>TONS</v>
          </cell>
        </row>
        <row r="2239">
          <cell r="A2239" t="str">
            <v>41059</v>
          </cell>
          <cell r="B2239" t="str">
            <v>41</v>
          </cell>
          <cell r="C2239" t="str">
            <v>059</v>
          </cell>
          <cell r="D2239" t="str">
            <v>Umatilla</v>
          </cell>
          <cell r="E2239" t="str">
            <v>County</v>
          </cell>
          <cell r="F2239" t="str">
            <v>OR</v>
          </cell>
          <cell r="G2239">
            <v>75889</v>
          </cell>
          <cell r="H2239">
            <v>0.29066136067150705</v>
          </cell>
          <cell r="I2239">
            <v>1</v>
          </cell>
          <cell r="J2239">
            <v>100.22156951787269</v>
          </cell>
          <cell r="K2239" t="str">
            <v>TONS</v>
          </cell>
        </row>
        <row r="2240">
          <cell r="A2240" t="str">
            <v>41061</v>
          </cell>
          <cell r="B2240" t="str">
            <v>41</v>
          </cell>
          <cell r="C2240" t="str">
            <v>061</v>
          </cell>
          <cell r="D2240" t="str">
            <v>Union</v>
          </cell>
          <cell r="E2240" t="str">
            <v>County</v>
          </cell>
          <cell r="F2240" t="str">
            <v>OR</v>
          </cell>
          <cell r="G2240">
            <v>25748</v>
          </cell>
          <cell r="H2240">
            <v>0.42096473512505828</v>
          </cell>
          <cell r="I2240">
            <v>1</v>
          </cell>
          <cell r="J2240">
            <v>49.247510744592532</v>
          </cell>
          <cell r="K2240" t="str">
            <v>TONS</v>
          </cell>
        </row>
        <row r="2241">
          <cell r="A2241" t="str">
            <v>41063</v>
          </cell>
          <cell r="B2241" t="str">
            <v>41</v>
          </cell>
          <cell r="C2241" t="str">
            <v>063</v>
          </cell>
          <cell r="D2241" t="str">
            <v>Wallowa</v>
          </cell>
          <cell r="E2241" t="str">
            <v>County</v>
          </cell>
          <cell r="F2241" t="str">
            <v>OR</v>
          </cell>
          <cell r="G2241">
            <v>7008</v>
          </cell>
          <cell r="H2241">
            <v>1</v>
          </cell>
          <cell r="I2241">
            <v>1</v>
          </cell>
          <cell r="J2241">
            <v>31.841180486954933</v>
          </cell>
          <cell r="K2241" t="str">
            <v>TONS</v>
          </cell>
        </row>
        <row r="2242">
          <cell r="A2242" t="str">
            <v>41065</v>
          </cell>
          <cell r="B2242" t="str">
            <v>41</v>
          </cell>
          <cell r="C2242" t="str">
            <v>065</v>
          </cell>
          <cell r="D2242" t="str">
            <v>Wasco</v>
          </cell>
          <cell r="E2242" t="str">
            <v>County</v>
          </cell>
          <cell r="F2242" t="str">
            <v>OR</v>
          </cell>
          <cell r="G2242">
            <v>25213</v>
          </cell>
          <cell r="H2242">
            <v>0.33066275334153017</v>
          </cell>
          <cell r="I2242">
            <v>0.5</v>
          </cell>
          <cell r="J2242">
            <v>18.939777519958852</v>
          </cell>
          <cell r="K2242" t="str">
            <v>TONS</v>
          </cell>
        </row>
        <row r="2243">
          <cell r="A2243" t="str">
            <v>41067</v>
          </cell>
          <cell r="B2243" t="str">
            <v>41</v>
          </cell>
          <cell r="C2243" t="str">
            <v>067</v>
          </cell>
          <cell r="D2243" t="str">
            <v>Washington</v>
          </cell>
          <cell r="E2243" t="str">
            <v>County</v>
          </cell>
          <cell r="F2243" t="str">
            <v>OR</v>
          </cell>
          <cell r="G2243">
            <v>529710</v>
          </cell>
          <cell r="H2243">
            <v>5.5900398331162331E-2</v>
          </cell>
          <cell r="I2243">
            <v>1</v>
          </cell>
          <cell r="J2243">
            <v>0</v>
          </cell>
          <cell r="K2243" t="str">
            <v>TONS</v>
          </cell>
        </row>
        <row r="2244">
          <cell r="A2244" t="str">
            <v>41069</v>
          </cell>
          <cell r="B2244" t="str">
            <v>41</v>
          </cell>
          <cell r="C2244" t="str">
            <v>069</v>
          </cell>
          <cell r="D2244" t="str">
            <v>Wheeler</v>
          </cell>
          <cell r="E2244" t="str">
            <v>County</v>
          </cell>
          <cell r="F2244" t="str">
            <v>OR</v>
          </cell>
          <cell r="G2244">
            <v>1441</v>
          </cell>
          <cell r="H2244">
            <v>1</v>
          </cell>
          <cell r="I2244">
            <v>0.5</v>
          </cell>
          <cell r="J2244">
            <v>3.2736259333406146</v>
          </cell>
          <cell r="K2244" t="str">
            <v>TONS</v>
          </cell>
        </row>
        <row r="2245">
          <cell r="A2245" t="str">
            <v>41071</v>
          </cell>
          <cell r="B2245" t="str">
            <v>41</v>
          </cell>
          <cell r="C2245" t="str">
            <v>071</v>
          </cell>
          <cell r="D2245" t="str">
            <v>Yamhill</v>
          </cell>
          <cell r="E2245" t="str">
            <v>County</v>
          </cell>
          <cell r="F2245" t="str">
            <v>OR</v>
          </cell>
          <cell r="G2245">
            <v>99193</v>
          </cell>
          <cell r="H2245">
            <v>0.22603409514784309</v>
          </cell>
          <cell r="I2245">
            <v>1</v>
          </cell>
          <cell r="J2245">
            <v>101.87087724001378</v>
          </cell>
          <cell r="K2245" t="str">
            <v>TONS</v>
          </cell>
        </row>
        <row r="2246">
          <cell r="A2246" t="str">
            <v>42001</v>
          </cell>
          <cell r="B2246" t="str">
            <v>42</v>
          </cell>
          <cell r="C2246" t="str">
            <v>001</v>
          </cell>
          <cell r="D2246" t="str">
            <v>Adams</v>
          </cell>
          <cell r="E2246" t="str">
            <v>County</v>
          </cell>
          <cell r="F2246" t="str">
            <v>PA</v>
          </cell>
          <cell r="G2246">
            <v>101407</v>
          </cell>
          <cell r="H2246">
            <v>0.53675781750766716</v>
          </cell>
          <cell r="I2246">
            <v>1</v>
          </cell>
          <cell r="J2246">
            <v>247.30983091972658</v>
          </cell>
          <cell r="K2246" t="str">
            <v>TONS</v>
          </cell>
        </row>
        <row r="2247">
          <cell r="A2247" t="str">
            <v>42003</v>
          </cell>
          <cell r="B2247" t="str">
            <v>42</v>
          </cell>
          <cell r="C2247" t="str">
            <v>003</v>
          </cell>
          <cell r="D2247" t="str">
            <v>Allegheny</v>
          </cell>
          <cell r="E2247" t="str">
            <v>County</v>
          </cell>
          <cell r="F2247" t="str">
            <v>PA</v>
          </cell>
          <cell r="G2247">
            <v>1223348</v>
          </cell>
          <cell r="H2247">
            <v>2.4862917174834961E-2</v>
          </cell>
          <cell r="I2247">
            <v>1</v>
          </cell>
          <cell r="J2247">
            <v>0</v>
          </cell>
          <cell r="K2247" t="str">
            <v>TONS</v>
          </cell>
        </row>
        <row r="2248">
          <cell r="A2248" t="str">
            <v>42005</v>
          </cell>
          <cell r="B2248" t="str">
            <v>42</v>
          </cell>
          <cell r="C2248" t="str">
            <v>005</v>
          </cell>
          <cell r="D2248" t="str">
            <v>Armstrong</v>
          </cell>
          <cell r="E2248" t="str">
            <v>County</v>
          </cell>
          <cell r="F2248" t="str">
            <v>PA</v>
          </cell>
          <cell r="G2248">
            <v>68941</v>
          </cell>
          <cell r="H2248">
            <v>0.6748669151883494</v>
          </cell>
          <cell r="I2248">
            <v>1</v>
          </cell>
          <cell r="J2248">
            <v>211.39308837557999</v>
          </cell>
          <cell r="K2248" t="str">
            <v>TONS</v>
          </cell>
        </row>
        <row r="2249">
          <cell r="A2249" t="str">
            <v>42007</v>
          </cell>
          <cell r="B2249" t="str">
            <v>42</v>
          </cell>
          <cell r="C2249" t="str">
            <v>007</v>
          </cell>
          <cell r="D2249" t="str">
            <v>Beaver</v>
          </cell>
          <cell r="E2249" t="str">
            <v>County</v>
          </cell>
          <cell r="F2249" t="str">
            <v>PA</v>
          </cell>
          <cell r="G2249">
            <v>170539</v>
          </cell>
          <cell r="H2249">
            <v>0.2582752332311084</v>
          </cell>
          <cell r="I2249">
            <v>1</v>
          </cell>
          <cell r="J2249">
            <v>200.12509071467133</v>
          </cell>
          <cell r="K2249" t="str">
            <v>TONS</v>
          </cell>
        </row>
        <row r="2250">
          <cell r="A2250" t="str">
            <v>42009</v>
          </cell>
          <cell r="B2250" t="str">
            <v>42</v>
          </cell>
          <cell r="C2250" t="str">
            <v>009</v>
          </cell>
          <cell r="D2250" t="str">
            <v>Bedford</v>
          </cell>
          <cell r="E2250" t="str">
            <v>County</v>
          </cell>
          <cell r="F2250" t="str">
            <v>PA</v>
          </cell>
          <cell r="G2250">
            <v>49762</v>
          </cell>
          <cell r="H2250">
            <v>0.83794863550500387</v>
          </cell>
          <cell r="I2250">
            <v>1</v>
          </cell>
          <cell r="J2250">
            <v>189.45684131635937</v>
          </cell>
          <cell r="K2250" t="str">
            <v>TONS</v>
          </cell>
        </row>
        <row r="2251">
          <cell r="A2251" t="str">
            <v>42011</v>
          </cell>
          <cell r="B2251" t="str">
            <v>42</v>
          </cell>
          <cell r="C2251" t="str">
            <v>011</v>
          </cell>
          <cell r="D2251" t="str">
            <v>Berks</v>
          </cell>
          <cell r="E2251" t="str">
            <v>County</v>
          </cell>
          <cell r="F2251" t="str">
            <v>PA</v>
          </cell>
          <cell r="G2251">
            <v>411442</v>
          </cell>
          <cell r="H2251">
            <v>0.23736030837882374</v>
          </cell>
          <cell r="I2251">
            <v>1</v>
          </cell>
          <cell r="J2251">
            <v>443.72284337271952</v>
          </cell>
          <cell r="K2251" t="str">
            <v>TONS</v>
          </cell>
        </row>
        <row r="2252">
          <cell r="A2252" t="str">
            <v>42013</v>
          </cell>
          <cell r="B2252" t="str">
            <v>42</v>
          </cell>
          <cell r="C2252" t="str">
            <v>013</v>
          </cell>
          <cell r="D2252" t="str">
            <v>Blair</v>
          </cell>
          <cell r="E2252" t="str">
            <v>County</v>
          </cell>
          <cell r="F2252" t="str">
            <v>PA</v>
          </cell>
          <cell r="G2252">
            <v>127089</v>
          </cell>
          <cell r="H2252">
            <v>0.23430824068172698</v>
          </cell>
          <cell r="I2252">
            <v>1</v>
          </cell>
          <cell r="J2252">
            <v>135.29775578489495</v>
          </cell>
          <cell r="K2252" t="str">
            <v>TONS</v>
          </cell>
        </row>
        <row r="2253">
          <cell r="A2253" t="str">
            <v>42015</v>
          </cell>
          <cell r="B2253" t="str">
            <v>42</v>
          </cell>
          <cell r="C2253" t="str">
            <v>015</v>
          </cell>
          <cell r="D2253" t="str">
            <v>Bradford</v>
          </cell>
          <cell r="E2253" t="str">
            <v>County</v>
          </cell>
          <cell r="F2253" t="str">
            <v>PA</v>
          </cell>
          <cell r="G2253">
            <v>62622</v>
          </cell>
          <cell r="H2253">
            <v>0.72174315735683947</v>
          </cell>
          <cell r="I2253">
            <v>1</v>
          </cell>
          <cell r="J2253">
            <v>205.35471382261733</v>
          </cell>
          <cell r="K2253" t="str">
            <v>TONS</v>
          </cell>
        </row>
        <row r="2254">
          <cell r="A2254" t="str">
            <v>42017</v>
          </cell>
          <cell r="B2254" t="str">
            <v>42</v>
          </cell>
          <cell r="C2254" t="str">
            <v>017</v>
          </cell>
          <cell r="D2254" t="str">
            <v>Bucks</v>
          </cell>
          <cell r="E2254" t="str">
            <v>County</v>
          </cell>
          <cell r="F2254" t="str">
            <v>PA</v>
          </cell>
          <cell r="G2254">
            <v>625249</v>
          </cell>
          <cell r="H2254">
            <v>8.8296022864490786E-2</v>
          </cell>
          <cell r="I2254">
            <v>0.5</v>
          </cell>
          <cell r="J2254">
            <v>0</v>
          </cell>
          <cell r="K2254" t="str">
            <v>TONS</v>
          </cell>
        </row>
        <row r="2255">
          <cell r="A2255" t="str">
            <v>42019</v>
          </cell>
          <cell r="B2255" t="str">
            <v>42</v>
          </cell>
          <cell r="C2255" t="str">
            <v>019</v>
          </cell>
          <cell r="D2255" t="str">
            <v>Butler</v>
          </cell>
          <cell r="E2255" t="str">
            <v>County</v>
          </cell>
          <cell r="F2255" t="str">
            <v>PA</v>
          </cell>
          <cell r="G2255">
            <v>183862</v>
          </cell>
          <cell r="H2255">
            <v>0.41964081756969901</v>
          </cell>
          <cell r="I2255">
            <v>1</v>
          </cell>
          <cell r="J2255">
            <v>350.56194658269044</v>
          </cell>
          <cell r="K2255" t="str">
            <v>TONS</v>
          </cell>
        </row>
        <row r="2256">
          <cell r="A2256" t="str">
            <v>42021</v>
          </cell>
          <cell r="B2256" t="str">
            <v>42</v>
          </cell>
          <cell r="C2256" t="str">
            <v>021</v>
          </cell>
          <cell r="D2256" t="str">
            <v>Cambria</v>
          </cell>
          <cell r="E2256" t="str">
            <v>County</v>
          </cell>
          <cell r="F2256" t="str">
            <v>PA</v>
          </cell>
          <cell r="G2256">
            <v>143679</v>
          </cell>
          <cell r="H2256">
            <v>0.32006069084556549</v>
          </cell>
          <cell r="I2256">
            <v>1</v>
          </cell>
          <cell r="J2256">
            <v>208.93957275586612</v>
          </cell>
          <cell r="K2256" t="str">
            <v>TONS</v>
          </cell>
        </row>
        <row r="2257">
          <cell r="A2257" t="str">
            <v>42023</v>
          </cell>
          <cell r="B2257" t="str">
            <v>42</v>
          </cell>
          <cell r="C2257" t="str">
            <v>023</v>
          </cell>
          <cell r="D2257" t="str">
            <v>Cameron</v>
          </cell>
          <cell r="E2257" t="str">
            <v>County</v>
          </cell>
          <cell r="F2257" t="str">
            <v>PA</v>
          </cell>
          <cell r="G2257">
            <v>5085</v>
          </cell>
          <cell r="H2257">
            <v>0.47354965585054082</v>
          </cell>
          <cell r="I2257">
            <v>1</v>
          </cell>
          <cell r="J2257">
            <v>10.940862244946842</v>
          </cell>
          <cell r="K2257" t="str">
            <v>TONS</v>
          </cell>
        </row>
        <row r="2258">
          <cell r="A2258" t="str">
            <v>42025</v>
          </cell>
          <cell r="B2258" t="str">
            <v>42</v>
          </cell>
          <cell r="C2258" t="str">
            <v>025</v>
          </cell>
          <cell r="D2258" t="str">
            <v>Carbon</v>
          </cell>
          <cell r="E2258" t="str">
            <v>County</v>
          </cell>
          <cell r="F2258" t="str">
            <v>PA</v>
          </cell>
          <cell r="G2258">
            <v>65249</v>
          </cell>
          <cell r="H2258">
            <v>0.47162408619289187</v>
          </cell>
          <cell r="I2258">
            <v>1</v>
          </cell>
          <cell r="J2258">
            <v>139.8185854915902</v>
          </cell>
          <cell r="K2258" t="str">
            <v>TONS</v>
          </cell>
        </row>
        <row r="2259">
          <cell r="A2259" t="str">
            <v>42027</v>
          </cell>
          <cell r="B2259" t="str">
            <v>42</v>
          </cell>
          <cell r="C2259" t="str">
            <v>027</v>
          </cell>
          <cell r="D2259" t="str">
            <v>Centre</v>
          </cell>
          <cell r="E2259" t="str">
            <v>County</v>
          </cell>
          <cell r="F2259" t="str">
            <v>PA</v>
          </cell>
          <cell r="G2259">
            <v>153990</v>
          </cell>
          <cell r="H2259">
            <v>0.32217676472498213</v>
          </cell>
          <cell r="I2259">
            <v>1</v>
          </cell>
          <cell r="J2259">
            <v>225.41447578750115</v>
          </cell>
          <cell r="K2259" t="str">
            <v>TONS</v>
          </cell>
        </row>
        <row r="2260">
          <cell r="A2260" t="str">
            <v>42029</v>
          </cell>
          <cell r="B2260" t="str">
            <v>42</v>
          </cell>
          <cell r="C2260" t="str">
            <v>029</v>
          </cell>
          <cell r="D2260" t="str">
            <v>Chester</v>
          </cell>
          <cell r="E2260" t="str">
            <v>County</v>
          </cell>
          <cell r="F2260" t="str">
            <v>PA</v>
          </cell>
          <cell r="G2260">
            <v>498886</v>
          </cell>
          <cell r="H2260">
            <v>0.1327658022073179</v>
          </cell>
          <cell r="I2260">
            <v>0.5</v>
          </cell>
          <cell r="J2260">
            <v>0</v>
          </cell>
          <cell r="K2260" t="str">
            <v>TONS</v>
          </cell>
        </row>
        <row r="2261">
          <cell r="A2261" t="str">
            <v>42031</v>
          </cell>
          <cell r="B2261" t="str">
            <v>42</v>
          </cell>
          <cell r="C2261" t="str">
            <v>031</v>
          </cell>
          <cell r="D2261" t="str">
            <v>Clarion</v>
          </cell>
          <cell r="E2261" t="str">
            <v>County</v>
          </cell>
          <cell r="F2261" t="str">
            <v>PA</v>
          </cell>
          <cell r="G2261">
            <v>39988</v>
          </cell>
          <cell r="H2261">
            <v>0.76560468140442128</v>
          </cell>
          <cell r="I2261">
            <v>1</v>
          </cell>
          <cell r="J2261">
            <v>139.10070499545165</v>
          </cell>
          <cell r="K2261" t="str">
            <v>TONS</v>
          </cell>
        </row>
        <row r="2262">
          <cell r="A2262" t="str">
            <v>42033</v>
          </cell>
          <cell r="B2262" t="str">
            <v>42</v>
          </cell>
          <cell r="C2262" t="str">
            <v>033</v>
          </cell>
          <cell r="D2262" t="str">
            <v>Clearfield</v>
          </cell>
          <cell r="E2262" t="str">
            <v>County</v>
          </cell>
          <cell r="F2262" t="str">
            <v>PA</v>
          </cell>
          <cell r="G2262">
            <v>81642</v>
          </cell>
          <cell r="H2262">
            <v>0.53849734205433475</v>
          </cell>
          <cell r="I2262">
            <v>1</v>
          </cell>
          <cell r="J2262">
            <v>199.75251982427034</v>
          </cell>
          <cell r="K2262" t="str">
            <v>TONS</v>
          </cell>
        </row>
        <row r="2263">
          <cell r="A2263" t="str">
            <v>42035</v>
          </cell>
          <cell r="B2263" t="str">
            <v>42</v>
          </cell>
          <cell r="C2263" t="str">
            <v>035</v>
          </cell>
          <cell r="D2263" t="str">
            <v>Clinton</v>
          </cell>
          <cell r="E2263" t="str">
            <v>County</v>
          </cell>
          <cell r="F2263" t="str">
            <v>PA</v>
          </cell>
          <cell r="G2263">
            <v>39238</v>
          </cell>
          <cell r="H2263">
            <v>0.45690402161170296</v>
          </cell>
          <cell r="I2263">
            <v>1</v>
          </cell>
          <cell r="J2263">
            <v>81.456718574504563</v>
          </cell>
          <cell r="K2263" t="str">
            <v>TONS</v>
          </cell>
        </row>
        <row r="2264">
          <cell r="A2264" t="str">
            <v>42037</v>
          </cell>
          <cell r="B2264" t="str">
            <v>42</v>
          </cell>
          <cell r="C2264" t="str">
            <v>037</v>
          </cell>
          <cell r="D2264" t="str">
            <v>Columbia</v>
          </cell>
          <cell r="E2264" t="str">
            <v>County</v>
          </cell>
          <cell r="F2264" t="str">
            <v>PA</v>
          </cell>
          <cell r="G2264">
            <v>67295</v>
          </cell>
          <cell r="H2264">
            <v>0.40851474849543057</v>
          </cell>
          <cell r="I2264">
            <v>1</v>
          </cell>
          <cell r="J2264">
            <v>124.9066627806618</v>
          </cell>
          <cell r="K2264" t="str">
            <v>TONS</v>
          </cell>
        </row>
        <row r="2265">
          <cell r="A2265" t="str">
            <v>42039</v>
          </cell>
          <cell r="B2265" t="str">
            <v>42</v>
          </cell>
          <cell r="C2265" t="str">
            <v>039</v>
          </cell>
          <cell r="D2265" t="str">
            <v>Crawford</v>
          </cell>
          <cell r="E2265" t="str">
            <v>County</v>
          </cell>
          <cell r="F2265" t="str">
            <v>PA</v>
          </cell>
          <cell r="G2265">
            <v>88765</v>
          </cell>
          <cell r="H2265">
            <v>0.63700782966259228</v>
          </cell>
          <cell r="I2265">
            <v>1</v>
          </cell>
          <cell r="J2265">
            <v>256.9103466687186</v>
          </cell>
          <cell r="K2265" t="str">
            <v>TONS</v>
          </cell>
        </row>
        <row r="2266">
          <cell r="A2266" t="str">
            <v>42041</v>
          </cell>
          <cell r="B2266" t="str">
            <v>42</v>
          </cell>
          <cell r="C2266" t="str">
            <v>041</v>
          </cell>
          <cell r="D2266" t="str">
            <v>Cumberland</v>
          </cell>
          <cell r="E2266" t="str">
            <v>County</v>
          </cell>
          <cell r="F2266" t="str">
            <v>PA</v>
          </cell>
          <cell r="G2266">
            <v>235406</v>
          </cell>
          <cell r="H2266">
            <v>0.2217785443021843</v>
          </cell>
          <cell r="I2266">
            <v>1</v>
          </cell>
          <cell r="J2266">
            <v>237.20952495190397</v>
          </cell>
          <cell r="K2266" t="str">
            <v>TONS</v>
          </cell>
        </row>
        <row r="2267">
          <cell r="A2267" t="str">
            <v>42043</v>
          </cell>
          <cell r="B2267" t="str">
            <v>42</v>
          </cell>
          <cell r="C2267" t="str">
            <v>043</v>
          </cell>
          <cell r="D2267" t="str">
            <v>Dauphin</v>
          </cell>
          <cell r="E2267" t="str">
            <v>County</v>
          </cell>
          <cell r="F2267" t="str">
            <v>PA</v>
          </cell>
          <cell r="G2267">
            <v>268100</v>
          </cell>
          <cell r="H2267">
            <v>0.13323386795971653</v>
          </cell>
          <cell r="I2267">
            <v>1</v>
          </cell>
          <cell r="J2267">
            <v>0</v>
          </cell>
          <cell r="K2267" t="str">
            <v>TONS</v>
          </cell>
        </row>
        <row r="2268">
          <cell r="A2268" t="str">
            <v>42045</v>
          </cell>
          <cell r="B2268" t="str">
            <v>42</v>
          </cell>
          <cell r="C2268" t="str">
            <v>045</v>
          </cell>
          <cell r="D2268" t="str">
            <v>Delaware</v>
          </cell>
          <cell r="E2268" t="str">
            <v>County</v>
          </cell>
          <cell r="F2268" t="str">
            <v>PA</v>
          </cell>
          <cell r="G2268">
            <v>558979</v>
          </cell>
          <cell r="H2268">
            <v>4.6388146960798168E-3</v>
          </cell>
          <cell r="I2268">
            <v>0.5</v>
          </cell>
          <cell r="J2268">
            <v>0</v>
          </cell>
          <cell r="K2268" t="str">
            <v>TONS</v>
          </cell>
        </row>
        <row r="2269">
          <cell r="A2269" t="str">
            <v>42047</v>
          </cell>
          <cell r="B2269" t="str">
            <v>42</v>
          </cell>
          <cell r="C2269" t="str">
            <v>047</v>
          </cell>
          <cell r="D2269" t="str">
            <v>Elk</v>
          </cell>
          <cell r="E2269" t="str">
            <v>County</v>
          </cell>
          <cell r="F2269" t="str">
            <v>PA</v>
          </cell>
          <cell r="G2269">
            <v>31946</v>
          </cell>
          <cell r="H2269">
            <v>0.55675201903211669</v>
          </cell>
          <cell r="I2269">
            <v>1</v>
          </cell>
          <cell r="J2269">
            <v>80.81153483746867</v>
          </cell>
          <cell r="K2269" t="str">
            <v>TONS</v>
          </cell>
        </row>
        <row r="2270">
          <cell r="A2270" t="str">
            <v>42049</v>
          </cell>
          <cell r="B2270" t="str">
            <v>42</v>
          </cell>
          <cell r="C2270" t="str">
            <v>049</v>
          </cell>
          <cell r="D2270" t="str">
            <v>Erie</v>
          </cell>
          <cell r="E2270" t="str">
            <v>County</v>
          </cell>
          <cell r="F2270" t="str">
            <v>PA</v>
          </cell>
          <cell r="G2270">
            <v>280566</v>
          </cell>
          <cell r="H2270">
            <v>0.2001953194613745</v>
          </cell>
          <cell r="I2270">
            <v>1</v>
          </cell>
          <cell r="J2270">
            <v>255.20197282980661</v>
          </cell>
          <cell r="K2270" t="str">
            <v>TONS</v>
          </cell>
        </row>
        <row r="2271">
          <cell r="A2271" t="str">
            <v>42051</v>
          </cell>
          <cell r="B2271" t="str">
            <v>42</v>
          </cell>
          <cell r="C2271" t="str">
            <v>051</v>
          </cell>
          <cell r="D2271" t="str">
            <v>Fayette</v>
          </cell>
          <cell r="E2271" t="str">
            <v>County</v>
          </cell>
          <cell r="F2271" t="str">
            <v>PA</v>
          </cell>
          <cell r="G2271">
            <v>136606</v>
          </cell>
          <cell r="H2271">
            <v>0.47897603326354626</v>
          </cell>
          <cell r="I2271">
            <v>1</v>
          </cell>
          <cell r="J2271">
            <v>297.28885280278939</v>
          </cell>
          <cell r="K2271" t="str">
            <v>TONS</v>
          </cell>
        </row>
        <row r="2272">
          <cell r="A2272" t="str">
            <v>42053</v>
          </cell>
          <cell r="B2272" t="str">
            <v>42</v>
          </cell>
          <cell r="C2272" t="str">
            <v>053</v>
          </cell>
          <cell r="D2272" t="str">
            <v>Forest</v>
          </cell>
          <cell r="E2272" t="str">
            <v>County</v>
          </cell>
          <cell r="F2272" t="str">
            <v>PA</v>
          </cell>
          <cell r="G2272">
            <v>7716</v>
          </cell>
          <cell r="H2272">
            <v>1</v>
          </cell>
          <cell r="I2272">
            <v>1</v>
          </cell>
          <cell r="J2272">
            <v>35.058012077246602</v>
          </cell>
          <cell r="K2272" t="str">
            <v>TONS</v>
          </cell>
        </row>
        <row r="2273">
          <cell r="A2273" t="str">
            <v>42055</v>
          </cell>
          <cell r="B2273" t="str">
            <v>42</v>
          </cell>
          <cell r="C2273" t="str">
            <v>055</v>
          </cell>
          <cell r="D2273" t="str">
            <v>Franklin</v>
          </cell>
          <cell r="E2273" t="str">
            <v>County</v>
          </cell>
          <cell r="F2273" t="str">
            <v>PA</v>
          </cell>
          <cell r="G2273">
            <v>149618</v>
          </cell>
          <cell r="H2273">
            <v>0.40352096672860216</v>
          </cell>
          <cell r="I2273">
            <v>1</v>
          </cell>
          <cell r="J2273">
            <v>274.31213337891222</v>
          </cell>
          <cell r="K2273" t="str">
            <v>TONS</v>
          </cell>
        </row>
        <row r="2274">
          <cell r="A2274" t="str">
            <v>42057</v>
          </cell>
          <cell r="B2274" t="str">
            <v>42</v>
          </cell>
          <cell r="C2274" t="str">
            <v>057</v>
          </cell>
          <cell r="D2274" t="str">
            <v>Fulton</v>
          </cell>
          <cell r="E2274" t="str">
            <v>County</v>
          </cell>
          <cell r="F2274" t="str">
            <v>PA</v>
          </cell>
          <cell r="G2274">
            <v>14845</v>
          </cell>
          <cell r="H2274">
            <v>1</v>
          </cell>
          <cell r="I2274">
            <v>1</v>
          </cell>
          <cell r="J2274">
            <v>67.448961804915228</v>
          </cell>
          <cell r="K2274" t="str">
            <v>TONS</v>
          </cell>
        </row>
        <row r="2275">
          <cell r="A2275" t="str">
            <v>42059</v>
          </cell>
          <cell r="B2275" t="str">
            <v>42</v>
          </cell>
          <cell r="C2275" t="str">
            <v>059</v>
          </cell>
          <cell r="D2275" t="str">
            <v>Greene</v>
          </cell>
          <cell r="E2275" t="str">
            <v>County</v>
          </cell>
          <cell r="F2275" t="str">
            <v>PA</v>
          </cell>
          <cell r="G2275">
            <v>38686</v>
          </cell>
          <cell r="H2275">
            <v>0.66832962828930365</v>
          </cell>
          <cell r="I2275">
            <v>1</v>
          </cell>
          <cell r="J2275">
            <v>117.4734191624172</v>
          </cell>
          <cell r="K2275" t="str">
            <v>TONS</v>
          </cell>
        </row>
        <row r="2276">
          <cell r="A2276" t="str">
            <v>42061</v>
          </cell>
          <cell r="B2276" t="str">
            <v>42</v>
          </cell>
          <cell r="C2276" t="str">
            <v>061</v>
          </cell>
          <cell r="D2276" t="str">
            <v>Huntingdon</v>
          </cell>
          <cell r="E2276" t="str">
            <v>County</v>
          </cell>
          <cell r="F2276" t="str">
            <v>PA</v>
          </cell>
          <cell r="G2276">
            <v>45913</v>
          </cell>
          <cell r="H2276">
            <v>0.68662470324309022</v>
          </cell>
          <cell r="I2276">
            <v>1</v>
          </cell>
          <cell r="J2276">
            <v>143.2353331694141</v>
          </cell>
          <cell r="K2276" t="str">
            <v>TONS</v>
          </cell>
        </row>
        <row r="2277">
          <cell r="A2277" t="str">
            <v>42063</v>
          </cell>
          <cell r="B2277" t="str">
            <v>42</v>
          </cell>
          <cell r="C2277" t="str">
            <v>063</v>
          </cell>
          <cell r="D2277" t="str">
            <v>Indiana</v>
          </cell>
          <cell r="E2277" t="str">
            <v>County</v>
          </cell>
          <cell r="F2277" t="str">
            <v>PA</v>
          </cell>
          <cell r="G2277">
            <v>88880</v>
          </cell>
          <cell r="H2277">
            <v>0.60069756975697575</v>
          </cell>
          <cell r="I2277">
            <v>1</v>
          </cell>
          <cell r="J2277">
            <v>242.57999803061128</v>
          </cell>
          <cell r="K2277" t="str">
            <v>TONS</v>
          </cell>
        </row>
        <row r="2278">
          <cell r="A2278" t="str">
            <v>42065</v>
          </cell>
          <cell r="B2278" t="str">
            <v>42</v>
          </cell>
          <cell r="C2278" t="str">
            <v>065</v>
          </cell>
          <cell r="D2278" t="str">
            <v>Jefferson</v>
          </cell>
          <cell r="E2278" t="str">
            <v>County</v>
          </cell>
          <cell r="F2278" t="str">
            <v>PA</v>
          </cell>
          <cell r="G2278">
            <v>45200</v>
          </cell>
          <cell r="H2278">
            <v>0.61460176991150439</v>
          </cell>
          <cell r="I2278">
            <v>1</v>
          </cell>
          <cell r="J2278">
            <v>126.21974799195318</v>
          </cell>
          <cell r="K2278" t="str">
            <v>TONS</v>
          </cell>
        </row>
        <row r="2279">
          <cell r="A2279" t="str">
            <v>42067</v>
          </cell>
          <cell r="B2279" t="str">
            <v>42</v>
          </cell>
          <cell r="C2279" t="str">
            <v>067</v>
          </cell>
          <cell r="D2279" t="str">
            <v>Juniata</v>
          </cell>
          <cell r="E2279" t="str">
            <v>County</v>
          </cell>
          <cell r="F2279" t="str">
            <v>PA</v>
          </cell>
          <cell r="G2279">
            <v>24636</v>
          </cell>
          <cell r="H2279">
            <v>0.82253612599447967</v>
          </cell>
          <cell r="I2279">
            <v>1</v>
          </cell>
          <cell r="J2279">
            <v>92.070445403489543</v>
          </cell>
          <cell r="K2279" t="str">
            <v>TONS</v>
          </cell>
        </row>
        <row r="2280">
          <cell r="A2280" t="str">
            <v>42069</v>
          </cell>
          <cell r="B2280" t="str">
            <v>42</v>
          </cell>
          <cell r="C2280" t="str">
            <v>069</v>
          </cell>
          <cell r="D2280" t="str">
            <v>Lackawanna</v>
          </cell>
          <cell r="E2280" t="str">
            <v>County</v>
          </cell>
          <cell r="F2280" t="str">
            <v>PA</v>
          </cell>
          <cell r="G2280">
            <v>214437</v>
          </cell>
          <cell r="H2280">
            <v>0.16305488325242379</v>
          </cell>
          <cell r="I2280">
            <v>1</v>
          </cell>
          <cell r="J2280">
            <v>0</v>
          </cell>
          <cell r="K2280" t="str">
            <v>TONS</v>
          </cell>
        </row>
        <row r="2281">
          <cell r="A2281" t="str">
            <v>42071</v>
          </cell>
          <cell r="B2281" t="str">
            <v>42</v>
          </cell>
          <cell r="C2281" t="str">
            <v>071</v>
          </cell>
          <cell r="D2281" t="str">
            <v>Lancaster</v>
          </cell>
          <cell r="E2281" t="str">
            <v>County</v>
          </cell>
          <cell r="F2281" t="str">
            <v>PA</v>
          </cell>
          <cell r="G2281">
            <v>519445</v>
          </cell>
          <cell r="H2281">
            <v>0.21257110954961544</v>
          </cell>
          <cell r="I2281">
            <v>0.5</v>
          </cell>
          <cell r="J2281">
            <v>250.84698260481423</v>
          </cell>
          <cell r="K2281" t="str">
            <v>TONS</v>
          </cell>
        </row>
        <row r="2282">
          <cell r="A2282" t="str">
            <v>42073</v>
          </cell>
          <cell r="B2282" t="str">
            <v>42</v>
          </cell>
          <cell r="C2282" t="str">
            <v>073</v>
          </cell>
          <cell r="D2282" t="str">
            <v>Lawrence</v>
          </cell>
          <cell r="E2282" t="str">
            <v>County</v>
          </cell>
          <cell r="F2282" t="str">
            <v>PA</v>
          </cell>
          <cell r="G2282">
            <v>91108</v>
          </cell>
          <cell r="H2282">
            <v>0.40318084032137685</v>
          </cell>
          <cell r="I2282">
            <v>1</v>
          </cell>
          <cell r="J2282">
            <v>166.89812825732241</v>
          </cell>
          <cell r="K2282" t="str">
            <v>TONS</v>
          </cell>
        </row>
        <row r="2283">
          <cell r="A2283" t="str">
            <v>42075</v>
          </cell>
          <cell r="B2283" t="str">
            <v>42</v>
          </cell>
          <cell r="C2283" t="str">
            <v>075</v>
          </cell>
          <cell r="D2283" t="str">
            <v>Lebanon</v>
          </cell>
          <cell r="E2283" t="str">
            <v>County</v>
          </cell>
          <cell r="F2283" t="str">
            <v>PA</v>
          </cell>
          <cell r="G2283">
            <v>133568</v>
          </cell>
          <cell r="H2283">
            <v>0.26555761859127935</v>
          </cell>
          <cell r="I2283">
            <v>1</v>
          </cell>
          <cell r="J2283">
            <v>161.159627835658</v>
          </cell>
          <cell r="K2283" t="str">
            <v>TONS</v>
          </cell>
        </row>
        <row r="2284">
          <cell r="A2284" t="str">
            <v>42077</v>
          </cell>
          <cell r="B2284" t="str">
            <v>42</v>
          </cell>
          <cell r="C2284" t="str">
            <v>077</v>
          </cell>
          <cell r="D2284" t="str">
            <v>Lehigh</v>
          </cell>
          <cell r="E2284" t="str">
            <v>County</v>
          </cell>
          <cell r="F2284" t="str">
            <v>PA</v>
          </cell>
          <cell r="G2284">
            <v>349497</v>
          </cell>
          <cell r="H2284">
            <v>7.9256760429989387E-2</v>
          </cell>
          <cell r="I2284">
            <v>1</v>
          </cell>
          <cell r="J2284">
            <v>0</v>
          </cell>
          <cell r="K2284" t="str">
            <v>TONS</v>
          </cell>
        </row>
        <row r="2285">
          <cell r="A2285" t="str">
            <v>42079</v>
          </cell>
          <cell r="B2285" t="str">
            <v>42</v>
          </cell>
          <cell r="C2285" t="str">
            <v>079</v>
          </cell>
          <cell r="D2285" t="str">
            <v>Luzerne</v>
          </cell>
          <cell r="E2285" t="str">
            <v>County</v>
          </cell>
          <cell r="F2285" t="str">
            <v>PA</v>
          </cell>
          <cell r="G2285">
            <v>320918</v>
          </cell>
          <cell r="H2285">
            <v>0.19984855944509189</v>
          </cell>
          <cell r="I2285">
            <v>1</v>
          </cell>
          <cell r="J2285">
            <v>0</v>
          </cell>
          <cell r="K2285" t="str">
            <v>TONS</v>
          </cell>
        </row>
        <row r="2286">
          <cell r="A2286" t="str">
            <v>42081</v>
          </cell>
          <cell r="B2286" t="str">
            <v>42</v>
          </cell>
          <cell r="C2286" t="str">
            <v>081</v>
          </cell>
          <cell r="D2286" t="str">
            <v>Lycoming</v>
          </cell>
          <cell r="E2286" t="str">
            <v>County</v>
          </cell>
          <cell r="F2286" t="str">
            <v>PA</v>
          </cell>
          <cell r="G2286">
            <v>116111</v>
          </cell>
          <cell r="H2286">
            <v>0.36276494044491908</v>
          </cell>
          <cell r="I2286">
            <v>1</v>
          </cell>
          <cell r="J2286">
            <v>191.37876188513539</v>
          </cell>
          <cell r="K2286" t="str">
            <v>TONS</v>
          </cell>
        </row>
        <row r="2287">
          <cell r="A2287" t="str">
            <v>42083</v>
          </cell>
          <cell r="B2287" t="str">
            <v>42</v>
          </cell>
          <cell r="C2287" t="str">
            <v>083</v>
          </cell>
          <cell r="D2287" t="str">
            <v>McKean</v>
          </cell>
          <cell r="E2287" t="str">
            <v>County</v>
          </cell>
          <cell r="F2287" t="str">
            <v>PA</v>
          </cell>
          <cell r="G2287">
            <v>43450</v>
          </cell>
          <cell r="H2287">
            <v>0.63537399309551212</v>
          </cell>
          <cell r="I2287">
            <v>1</v>
          </cell>
          <cell r="J2287">
            <v>125.43371428415593</v>
          </cell>
          <cell r="K2287" t="str">
            <v>TONS</v>
          </cell>
        </row>
        <row r="2288">
          <cell r="A2288" t="str">
            <v>42085</v>
          </cell>
          <cell r="B2288" t="str">
            <v>42</v>
          </cell>
          <cell r="C2288" t="str">
            <v>085</v>
          </cell>
          <cell r="D2288" t="str">
            <v>Mercer</v>
          </cell>
          <cell r="E2288" t="str">
            <v>County</v>
          </cell>
          <cell r="F2288" t="str">
            <v>PA</v>
          </cell>
          <cell r="G2288">
            <v>116638</v>
          </cell>
          <cell r="H2288">
            <v>0.44488931566041939</v>
          </cell>
          <cell r="I2288">
            <v>1</v>
          </cell>
          <cell r="J2288">
            <v>235.76922041218299</v>
          </cell>
          <cell r="K2288" t="str">
            <v>TONS</v>
          </cell>
        </row>
        <row r="2289">
          <cell r="A2289" t="str">
            <v>42087</v>
          </cell>
          <cell r="B2289" t="str">
            <v>42</v>
          </cell>
          <cell r="C2289" t="str">
            <v>087</v>
          </cell>
          <cell r="D2289" t="str">
            <v>Mifflin</v>
          </cell>
          <cell r="E2289" t="str">
            <v>County</v>
          </cell>
          <cell r="F2289" t="str">
            <v>PA</v>
          </cell>
          <cell r="G2289">
            <v>46682</v>
          </cell>
          <cell r="H2289">
            <v>0.50466989417762731</v>
          </cell>
          <cell r="I2289">
            <v>1</v>
          </cell>
          <cell r="J2289">
            <v>107.04143423118879</v>
          </cell>
          <cell r="K2289" t="str">
            <v>TONS</v>
          </cell>
        </row>
        <row r="2290">
          <cell r="A2290" t="str">
            <v>42089</v>
          </cell>
          <cell r="B2290" t="str">
            <v>42</v>
          </cell>
          <cell r="C2290" t="str">
            <v>089</v>
          </cell>
          <cell r="D2290" t="str">
            <v>Monroe</v>
          </cell>
          <cell r="E2290" t="str">
            <v>County</v>
          </cell>
          <cell r="F2290" t="str">
            <v>PA</v>
          </cell>
          <cell r="G2290">
            <v>169842</v>
          </cell>
          <cell r="H2290">
            <v>0.38353881843124787</v>
          </cell>
          <cell r="I2290">
            <v>1</v>
          </cell>
          <cell r="J2290">
            <v>295.97122404405411</v>
          </cell>
          <cell r="K2290" t="str">
            <v>TONS</v>
          </cell>
        </row>
        <row r="2291">
          <cell r="A2291" t="str">
            <v>42091</v>
          </cell>
          <cell r="B2291" t="str">
            <v>42</v>
          </cell>
          <cell r="C2291" t="str">
            <v>091</v>
          </cell>
          <cell r="D2291" t="str">
            <v>Montgomery</v>
          </cell>
          <cell r="E2291" t="str">
            <v>County</v>
          </cell>
          <cell r="F2291" t="str">
            <v>PA</v>
          </cell>
          <cell r="G2291">
            <v>799874</v>
          </cell>
          <cell r="H2291">
            <v>2.9337120596493949E-2</v>
          </cell>
          <cell r="I2291">
            <v>0.5</v>
          </cell>
          <cell r="J2291">
            <v>0</v>
          </cell>
          <cell r="K2291" t="str">
            <v>TONS</v>
          </cell>
        </row>
        <row r="2292">
          <cell r="A2292" t="str">
            <v>42093</v>
          </cell>
          <cell r="B2292" t="str">
            <v>42</v>
          </cell>
          <cell r="C2292" t="str">
            <v>093</v>
          </cell>
          <cell r="D2292" t="str">
            <v>Montour</v>
          </cell>
          <cell r="E2292" t="str">
            <v>County</v>
          </cell>
          <cell r="F2292" t="str">
            <v>PA</v>
          </cell>
          <cell r="G2292">
            <v>18267</v>
          </cell>
          <cell r="H2292">
            <v>0.53769091804894076</v>
          </cell>
          <cell r="I2292">
            <v>0.5</v>
          </cell>
          <cell r="J2292">
            <v>22.313361497065593</v>
          </cell>
          <cell r="K2292" t="str">
            <v>TONS</v>
          </cell>
        </row>
        <row r="2293">
          <cell r="A2293" t="str">
            <v>42095</v>
          </cell>
          <cell r="B2293" t="str">
            <v>42</v>
          </cell>
          <cell r="C2293" t="str">
            <v>095</v>
          </cell>
          <cell r="D2293" t="str">
            <v>Northampton</v>
          </cell>
          <cell r="E2293" t="str">
            <v>County</v>
          </cell>
          <cell r="F2293" t="str">
            <v>PA</v>
          </cell>
          <cell r="G2293">
            <v>297735</v>
          </cell>
          <cell r="H2293">
            <v>0.12768401430802559</v>
          </cell>
          <cell r="I2293">
            <v>1</v>
          </cell>
          <cell r="J2293">
            <v>0</v>
          </cell>
          <cell r="K2293" t="str">
            <v>TONS</v>
          </cell>
        </row>
        <row r="2294">
          <cell r="A2294" t="str">
            <v>42097</v>
          </cell>
          <cell r="B2294" t="str">
            <v>42</v>
          </cell>
          <cell r="C2294" t="str">
            <v>097</v>
          </cell>
          <cell r="D2294" t="str">
            <v>Northumberland</v>
          </cell>
          <cell r="E2294" t="str">
            <v>County</v>
          </cell>
          <cell r="F2294" t="str">
            <v>PA</v>
          </cell>
          <cell r="G2294">
            <v>94528</v>
          </cell>
          <cell r="H2294">
            <v>0.34860570412999325</v>
          </cell>
          <cell r="I2294">
            <v>1</v>
          </cell>
          <cell r="J2294">
            <v>149.72351891932445</v>
          </cell>
          <cell r="K2294" t="str">
            <v>TONS</v>
          </cell>
        </row>
        <row r="2295">
          <cell r="A2295" t="str">
            <v>42099</v>
          </cell>
          <cell r="B2295" t="str">
            <v>42</v>
          </cell>
          <cell r="C2295" t="str">
            <v>099</v>
          </cell>
          <cell r="D2295" t="str">
            <v>Perry</v>
          </cell>
          <cell r="E2295" t="str">
            <v>County</v>
          </cell>
          <cell r="F2295" t="str">
            <v>PA</v>
          </cell>
          <cell r="G2295">
            <v>45969</v>
          </cell>
          <cell r="H2295">
            <v>0.88498770910831215</v>
          </cell>
          <cell r="I2295">
            <v>1</v>
          </cell>
          <cell r="J2295">
            <v>184.84059711334194</v>
          </cell>
          <cell r="K2295" t="str">
            <v>TONS</v>
          </cell>
        </row>
        <row r="2296">
          <cell r="A2296" t="str">
            <v>42101</v>
          </cell>
          <cell r="B2296" t="str">
            <v>42</v>
          </cell>
          <cell r="C2296" t="str">
            <v>101</v>
          </cell>
          <cell r="D2296" t="str">
            <v>Philadelphia</v>
          </cell>
          <cell r="E2296" t="str">
            <v>County</v>
          </cell>
          <cell r="F2296" t="str">
            <v>PA</v>
          </cell>
          <cell r="G2296">
            <v>1526006</v>
          </cell>
          <cell r="H2296">
            <v>0</v>
          </cell>
          <cell r="I2296">
            <v>0.5</v>
          </cell>
          <cell r="J2296">
            <v>0</v>
          </cell>
          <cell r="K2296" t="str">
            <v>TONS</v>
          </cell>
        </row>
        <row r="2297">
          <cell r="A2297" t="str">
            <v>42103</v>
          </cell>
          <cell r="B2297" t="str">
            <v>42</v>
          </cell>
          <cell r="C2297" t="str">
            <v>103</v>
          </cell>
          <cell r="D2297" t="str">
            <v>Pike</v>
          </cell>
          <cell r="E2297" t="str">
            <v>County</v>
          </cell>
          <cell r="F2297" t="str">
            <v>PA</v>
          </cell>
          <cell r="G2297">
            <v>57369</v>
          </cell>
          <cell r="H2297">
            <v>0.70761212501525217</v>
          </cell>
          <cell r="I2297">
            <v>1</v>
          </cell>
          <cell r="J2297">
            <v>184.44530848572137</v>
          </cell>
          <cell r="K2297" t="str">
            <v>TONS</v>
          </cell>
        </row>
        <row r="2298">
          <cell r="A2298" t="str">
            <v>42105</v>
          </cell>
          <cell r="B2298" t="str">
            <v>42</v>
          </cell>
          <cell r="C2298" t="str">
            <v>105</v>
          </cell>
          <cell r="D2298" t="str">
            <v>Potter</v>
          </cell>
          <cell r="E2298" t="str">
            <v>County</v>
          </cell>
          <cell r="F2298" t="str">
            <v>PA</v>
          </cell>
          <cell r="G2298">
            <v>17457</v>
          </cell>
          <cell r="H2298">
            <v>1</v>
          </cell>
          <cell r="I2298">
            <v>1</v>
          </cell>
          <cell r="J2298">
            <v>79.316707728420681</v>
          </cell>
          <cell r="K2298" t="str">
            <v>TONS</v>
          </cell>
        </row>
        <row r="2299">
          <cell r="A2299" t="str">
            <v>42107</v>
          </cell>
          <cell r="B2299" t="str">
            <v>42</v>
          </cell>
          <cell r="C2299" t="str">
            <v>107</v>
          </cell>
          <cell r="D2299" t="str">
            <v>Schuylkill</v>
          </cell>
          <cell r="E2299" t="str">
            <v>County</v>
          </cell>
          <cell r="F2299" t="str">
            <v>PA</v>
          </cell>
          <cell r="G2299">
            <v>148289</v>
          </cell>
          <cell r="H2299">
            <v>0.3646123448131689</v>
          </cell>
          <cell r="I2299">
            <v>1</v>
          </cell>
          <cell r="J2299">
            <v>245.66052319758549</v>
          </cell>
          <cell r="K2299" t="str">
            <v>TONS</v>
          </cell>
        </row>
        <row r="2300">
          <cell r="A2300" t="str">
            <v>42109</v>
          </cell>
          <cell r="B2300" t="str">
            <v>42</v>
          </cell>
          <cell r="C2300" t="str">
            <v>109</v>
          </cell>
          <cell r="D2300" t="str">
            <v>Snyder</v>
          </cell>
          <cell r="E2300" t="str">
            <v>County</v>
          </cell>
          <cell r="F2300" t="str">
            <v>PA</v>
          </cell>
          <cell r="G2300">
            <v>39702</v>
          </cell>
          <cell r="H2300">
            <v>0.66820311319329007</v>
          </cell>
          <cell r="I2300">
            <v>1</v>
          </cell>
          <cell r="J2300">
            <v>120.53577013961578</v>
          </cell>
          <cell r="K2300" t="str">
            <v>TONS</v>
          </cell>
        </row>
        <row r="2301">
          <cell r="A2301" t="str">
            <v>42111</v>
          </cell>
          <cell r="B2301" t="str">
            <v>42</v>
          </cell>
          <cell r="C2301" t="str">
            <v>111</v>
          </cell>
          <cell r="D2301" t="str">
            <v>Somerset</v>
          </cell>
          <cell r="E2301" t="str">
            <v>County</v>
          </cell>
          <cell r="F2301" t="str">
            <v>PA</v>
          </cell>
          <cell r="G2301">
            <v>77742</v>
          </cell>
          <cell r="H2301">
            <v>0.70802140413161485</v>
          </cell>
          <cell r="I2301">
            <v>1</v>
          </cell>
          <cell r="J2301">
            <v>250.09048195540242</v>
          </cell>
          <cell r="K2301" t="str">
            <v>TONS</v>
          </cell>
        </row>
        <row r="2302">
          <cell r="A2302" t="str">
            <v>42113</v>
          </cell>
          <cell r="B2302" t="str">
            <v>42</v>
          </cell>
          <cell r="C2302" t="str">
            <v>113</v>
          </cell>
          <cell r="D2302" t="str">
            <v>Sullivan</v>
          </cell>
          <cell r="E2302" t="str">
            <v>County</v>
          </cell>
          <cell r="F2302" t="str">
            <v>PA</v>
          </cell>
          <cell r="G2302">
            <v>6428</v>
          </cell>
          <cell r="H2302">
            <v>1</v>
          </cell>
          <cell r="I2302">
            <v>1</v>
          </cell>
          <cell r="J2302">
            <v>29.205922969484341</v>
          </cell>
          <cell r="K2302" t="str">
            <v>TONS</v>
          </cell>
        </row>
        <row r="2303">
          <cell r="A2303" t="str">
            <v>42115</v>
          </cell>
          <cell r="B2303" t="str">
            <v>42</v>
          </cell>
          <cell r="C2303" t="str">
            <v>115</v>
          </cell>
          <cell r="D2303" t="str">
            <v>Susquehanna</v>
          </cell>
          <cell r="E2303" t="str">
            <v>County</v>
          </cell>
          <cell r="F2303" t="str">
            <v>PA</v>
          </cell>
          <cell r="G2303">
            <v>43356</v>
          </cell>
          <cell r="H2303">
            <v>0.84029892056462774</v>
          </cell>
          <cell r="I2303">
            <v>1</v>
          </cell>
          <cell r="J2303">
            <v>165.53052047670405</v>
          </cell>
          <cell r="K2303" t="str">
            <v>TONS</v>
          </cell>
        </row>
        <row r="2304">
          <cell r="A2304" t="str">
            <v>42117</v>
          </cell>
          <cell r="B2304" t="str">
            <v>42</v>
          </cell>
          <cell r="C2304" t="str">
            <v>117</v>
          </cell>
          <cell r="D2304" t="str">
            <v>Tioga</v>
          </cell>
          <cell r="E2304" t="str">
            <v>County</v>
          </cell>
          <cell r="F2304" t="str">
            <v>PA</v>
          </cell>
          <cell r="G2304">
            <v>41981</v>
          </cell>
          <cell r="H2304">
            <v>0.901098115814297</v>
          </cell>
          <cell r="I2304">
            <v>1</v>
          </cell>
          <cell r="J2304">
            <v>171.87785625585303</v>
          </cell>
          <cell r="K2304" t="str">
            <v>TONS</v>
          </cell>
        </row>
        <row r="2305">
          <cell r="A2305" t="str">
            <v>42119</v>
          </cell>
          <cell r="B2305" t="str">
            <v>42</v>
          </cell>
          <cell r="C2305" t="str">
            <v>119</v>
          </cell>
          <cell r="D2305" t="str">
            <v>Union</v>
          </cell>
          <cell r="E2305" t="str">
            <v>County</v>
          </cell>
          <cell r="F2305" t="str">
            <v>PA</v>
          </cell>
          <cell r="G2305">
            <v>44947</v>
          </cell>
          <cell r="H2305">
            <v>0.4281487084788751</v>
          </cell>
          <cell r="I2305">
            <v>1</v>
          </cell>
          <cell r="J2305">
            <v>87.436027010696435</v>
          </cell>
          <cell r="K2305" t="str">
            <v>TONS</v>
          </cell>
        </row>
        <row r="2306">
          <cell r="A2306" t="str">
            <v>42121</v>
          </cell>
          <cell r="B2306" t="str">
            <v>42</v>
          </cell>
          <cell r="C2306" t="str">
            <v>121</v>
          </cell>
          <cell r="D2306" t="str">
            <v>Venango</v>
          </cell>
          <cell r="E2306" t="str">
            <v>County</v>
          </cell>
          <cell r="F2306" t="str">
            <v>PA</v>
          </cell>
          <cell r="G2306">
            <v>54984</v>
          </cell>
          <cell r="H2306">
            <v>0.54755928997526548</v>
          </cell>
          <cell r="I2306">
            <v>1</v>
          </cell>
          <cell r="J2306">
            <v>136.79258289394289</v>
          </cell>
          <cell r="K2306" t="str">
            <v>TONS</v>
          </cell>
        </row>
        <row r="2307">
          <cell r="A2307" t="str">
            <v>42123</v>
          </cell>
          <cell r="B2307" t="str">
            <v>42</v>
          </cell>
          <cell r="C2307" t="str">
            <v>123</v>
          </cell>
          <cell r="D2307" t="str">
            <v>Warren</v>
          </cell>
          <cell r="E2307" t="str">
            <v>County</v>
          </cell>
          <cell r="F2307" t="str">
            <v>PA</v>
          </cell>
          <cell r="G2307">
            <v>41815</v>
          </cell>
          <cell r="H2307">
            <v>0.55042448881980155</v>
          </cell>
          <cell r="I2307">
            <v>1</v>
          </cell>
          <cell r="J2307">
            <v>104.57428796914306</v>
          </cell>
          <cell r="K2307" t="str">
            <v>TONS</v>
          </cell>
        </row>
        <row r="2308">
          <cell r="A2308" t="str">
            <v>42125</v>
          </cell>
          <cell r="B2308" t="str">
            <v>42</v>
          </cell>
          <cell r="C2308" t="str">
            <v>125</v>
          </cell>
          <cell r="D2308" t="str">
            <v>Washington</v>
          </cell>
          <cell r="E2308" t="str">
            <v>County</v>
          </cell>
          <cell r="F2308" t="str">
            <v>PA</v>
          </cell>
          <cell r="G2308">
            <v>207820</v>
          </cell>
          <cell r="H2308">
            <v>0.30824752189394666</v>
          </cell>
          <cell r="I2308">
            <v>1</v>
          </cell>
          <cell r="J2308">
            <v>291.05964925718217</v>
          </cell>
          <cell r="K2308" t="str">
            <v>TONS</v>
          </cell>
        </row>
        <row r="2309">
          <cell r="A2309" t="str">
            <v>42127</v>
          </cell>
          <cell r="B2309" t="str">
            <v>42</v>
          </cell>
          <cell r="C2309" t="str">
            <v>127</v>
          </cell>
          <cell r="D2309" t="str">
            <v>Wayne</v>
          </cell>
          <cell r="E2309" t="str">
            <v>County</v>
          </cell>
          <cell r="F2309" t="str">
            <v>PA</v>
          </cell>
          <cell r="G2309">
            <v>52822</v>
          </cell>
          <cell r="H2309">
            <v>0.88093975994850626</v>
          </cell>
          <cell r="I2309">
            <v>1</v>
          </cell>
          <cell r="J2309">
            <v>211.42489320768749</v>
          </cell>
          <cell r="K2309" t="str">
            <v>TONS</v>
          </cell>
        </row>
        <row r="2310">
          <cell r="A2310" t="str">
            <v>42129</v>
          </cell>
          <cell r="B2310" t="str">
            <v>42</v>
          </cell>
          <cell r="C2310" t="str">
            <v>129</v>
          </cell>
          <cell r="D2310" t="str">
            <v>Westmoreland</v>
          </cell>
          <cell r="E2310" t="str">
            <v>County</v>
          </cell>
          <cell r="F2310" t="str">
            <v>PA</v>
          </cell>
          <cell r="G2310">
            <v>365169</v>
          </cell>
          <cell r="H2310">
            <v>0.25363598772075396</v>
          </cell>
          <cell r="I2310">
            <v>1</v>
          </cell>
          <cell r="J2310">
            <v>420.82336425538892</v>
          </cell>
          <cell r="K2310" t="str">
            <v>TONS</v>
          </cell>
        </row>
        <row r="2311">
          <cell r="A2311" t="str">
            <v>42131</v>
          </cell>
          <cell r="B2311" t="str">
            <v>42</v>
          </cell>
          <cell r="C2311" t="str">
            <v>131</v>
          </cell>
          <cell r="D2311" t="str">
            <v>Wyoming</v>
          </cell>
          <cell r="E2311" t="str">
            <v>County</v>
          </cell>
          <cell r="F2311" t="str">
            <v>PA</v>
          </cell>
          <cell r="G2311">
            <v>28276</v>
          </cell>
          <cell r="H2311">
            <v>0.83455934361295803</v>
          </cell>
          <cell r="I2311">
            <v>1</v>
          </cell>
          <cell r="J2311">
            <v>107.2186325815015</v>
          </cell>
          <cell r="K2311" t="str">
            <v>TONS</v>
          </cell>
        </row>
        <row r="2312">
          <cell r="A2312" t="str">
            <v>42133</v>
          </cell>
          <cell r="B2312" t="str">
            <v>42</v>
          </cell>
          <cell r="C2312" t="str">
            <v>133</v>
          </cell>
          <cell r="D2312" t="str">
            <v>York</v>
          </cell>
          <cell r="E2312" t="str">
            <v>County</v>
          </cell>
          <cell r="F2312" t="str">
            <v>PA</v>
          </cell>
          <cell r="G2312">
            <v>434972</v>
          </cell>
          <cell r="H2312">
            <v>0.24720441775562566</v>
          </cell>
          <cell r="I2312">
            <v>0.5</v>
          </cell>
          <cell r="J2312">
            <v>244.2770130009134</v>
          </cell>
          <cell r="K2312" t="str">
            <v>TONS</v>
          </cell>
        </row>
        <row r="2313">
          <cell r="A2313" t="str">
            <v>44001</v>
          </cell>
          <cell r="B2313" t="str">
            <v>44</v>
          </cell>
          <cell r="C2313" t="str">
            <v>001</v>
          </cell>
          <cell r="D2313" t="str">
            <v>Bristol</v>
          </cell>
          <cell r="E2313" t="str">
            <v>County</v>
          </cell>
          <cell r="F2313" t="str">
            <v>RI</v>
          </cell>
          <cell r="G2313">
            <v>49875</v>
          </cell>
          <cell r="H2313">
            <v>1.1428571428571429E-2</v>
          </cell>
          <cell r="I2313">
            <v>0.5</v>
          </cell>
          <cell r="J2313">
            <v>0</v>
          </cell>
          <cell r="K2313" t="str">
            <v>TONS</v>
          </cell>
        </row>
        <row r="2314">
          <cell r="A2314" t="str">
            <v>44003</v>
          </cell>
          <cell r="B2314" t="str">
            <v>44</v>
          </cell>
          <cell r="C2314" t="str">
            <v>003</v>
          </cell>
          <cell r="D2314" t="str">
            <v>Kent</v>
          </cell>
          <cell r="E2314" t="str">
            <v>County</v>
          </cell>
          <cell r="F2314" t="str">
            <v>RI</v>
          </cell>
          <cell r="G2314">
            <v>166158</v>
          </cell>
          <cell r="H2314">
            <v>7.9863744147137067E-2</v>
          </cell>
          <cell r="I2314">
            <v>1</v>
          </cell>
          <cell r="J2314">
            <v>0</v>
          </cell>
          <cell r="K2314" t="str">
            <v>TONS</v>
          </cell>
        </row>
        <row r="2315">
          <cell r="A2315" t="str">
            <v>44005</v>
          </cell>
          <cell r="B2315" t="str">
            <v>44</v>
          </cell>
          <cell r="C2315" t="str">
            <v>005</v>
          </cell>
          <cell r="D2315" t="str">
            <v>Newport</v>
          </cell>
          <cell r="E2315" t="str">
            <v>County</v>
          </cell>
          <cell r="F2315" t="str">
            <v>RI</v>
          </cell>
          <cell r="G2315">
            <v>82888</v>
          </cell>
          <cell r="H2315">
            <v>0.12092220828105395</v>
          </cell>
          <cell r="I2315">
            <v>0.5</v>
          </cell>
          <cell r="J2315">
            <v>0</v>
          </cell>
          <cell r="K2315" t="str">
            <v>TONS</v>
          </cell>
        </row>
        <row r="2316">
          <cell r="A2316" t="str">
            <v>44007</v>
          </cell>
          <cell r="B2316" t="str">
            <v>44</v>
          </cell>
          <cell r="C2316" t="str">
            <v>007</v>
          </cell>
          <cell r="D2316" t="str">
            <v>Providence</v>
          </cell>
          <cell r="E2316" t="str">
            <v>County</v>
          </cell>
          <cell r="F2316" t="str">
            <v>RI</v>
          </cell>
          <cell r="G2316">
            <v>626667</v>
          </cell>
          <cell r="H2316">
            <v>5.5088268570069911E-2</v>
          </cell>
          <cell r="I2316">
            <v>1</v>
          </cell>
          <cell r="J2316">
            <v>0</v>
          </cell>
          <cell r="K2316" t="str">
            <v>TONS</v>
          </cell>
        </row>
        <row r="2317">
          <cell r="A2317" t="str">
            <v>44009</v>
          </cell>
          <cell r="B2317" t="str">
            <v>44</v>
          </cell>
          <cell r="C2317" t="str">
            <v>009</v>
          </cell>
          <cell r="D2317" t="str">
            <v>Washington</v>
          </cell>
          <cell r="E2317" t="str">
            <v>County</v>
          </cell>
          <cell r="F2317" t="str">
            <v>RI</v>
          </cell>
          <cell r="G2317">
            <v>126979</v>
          </cell>
          <cell r="H2317">
            <v>0.30823206986982099</v>
          </cell>
          <cell r="I2317">
            <v>0.5</v>
          </cell>
          <cell r="J2317">
            <v>88.914951703690704</v>
          </cell>
          <cell r="K2317" t="str">
            <v>TONS</v>
          </cell>
        </row>
        <row r="2318">
          <cell r="A2318" t="str">
            <v>45001</v>
          </cell>
          <cell r="B2318" t="str">
            <v>45</v>
          </cell>
          <cell r="C2318" t="str">
            <v>001</v>
          </cell>
          <cell r="D2318" t="str">
            <v>Abbeville</v>
          </cell>
          <cell r="E2318" t="str">
            <v>County</v>
          </cell>
          <cell r="F2318" t="str">
            <v>SC</v>
          </cell>
          <cell r="G2318">
            <v>25417</v>
          </cell>
          <cell r="H2318">
            <v>0.785773301333753</v>
          </cell>
          <cell r="I2318">
            <v>1</v>
          </cell>
          <cell r="J2318">
            <v>90.743729549866416</v>
          </cell>
          <cell r="K2318" t="str">
            <v>TONS</v>
          </cell>
        </row>
        <row r="2319">
          <cell r="A2319" t="str">
            <v>45003</v>
          </cell>
          <cell r="B2319" t="str">
            <v>45</v>
          </cell>
          <cell r="C2319" t="str">
            <v>003</v>
          </cell>
          <cell r="D2319" t="str">
            <v>Aiken</v>
          </cell>
          <cell r="E2319" t="str">
            <v>County</v>
          </cell>
          <cell r="F2319" t="str">
            <v>SC</v>
          </cell>
          <cell r="G2319">
            <v>160099</v>
          </cell>
          <cell r="H2319">
            <v>0.36998981879961773</v>
          </cell>
          <cell r="I2319">
            <v>1</v>
          </cell>
          <cell r="J2319">
            <v>269.13703284029327</v>
          </cell>
          <cell r="K2319" t="str">
            <v>TONS</v>
          </cell>
        </row>
        <row r="2320">
          <cell r="A2320" t="str">
            <v>45005</v>
          </cell>
          <cell r="B2320" t="str">
            <v>45</v>
          </cell>
          <cell r="C2320" t="str">
            <v>005</v>
          </cell>
          <cell r="D2320" t="str">
            <v>Allendale</v>
          </cell>
          <cell r="E2320" t="str">
            <v>County</v>
          </cell>
          <cell r="F2320" t="str">
            <v>SC</v>
          </cell>
          <cell r="G2320">
            <v>10419</v>
          </cell>
          <cell r="H2320">
            <v>0.68259909780209238</v>
          </cell>
          <cell r="I2320">
            <v>1</v>
          </cell>
          <cell r="J2320">
            <v>32.31370942112207</v>
          </cell>
          <cell r="K2320" t="str">
            <v>TONS</v>
          </cell>
        </row>
        <row r="2321">
          <cell r="A2321" t="str">
            <v>45007</v>
          </cell>
          <cell r="B2321" t="str">
            <v>45</v>
          </cell>
          <cell r="C2321" t="str">
            <v>007</v>
          </cell>
          <cell r="D2321" t="str">
            <v>Anderson</v>
          </cell>
          <cell r="E2321" t="str">
            <v>County</v>
          </cell>
          <cell r="F2321" t="str">
            <v>SC</v>
          </cell>
          <cell r="G2321">
            <v>187126</v>
          </cell>
          <cell r="H2321">
            <v>0.3792578262774815</v>
          </cell>
          <cell r="I2321">
            <v>1</v>
          </cell>
          <cell r="J2321">
            <v>322.45101854718956</v>
          </cell>
          <cell r="K2321" t="str">
            <v>TONS</v>
          </cell>
        </row>
        <row r="2322">
          <cell r="A2322" t="str">
            <v>45009</v>
          </cell>
          <cell r="B2322" t="str">
            <v>45</v>
          </cell>
          <cell r="C2322" t="str">
            <v>009</v>
          </cell>
          <cell r="D2322" t="str">
            <v>Bamberg</v>
          </cell>
          <cell r="E2322" t="str">
            <v>County</v>
          </cell>
          <cell r="F2322" t="str">
            <v>SC</v>
          </cell>
          <cell r="G2322">
            <v>15987</v>
          </cell>
          <cell r="H2322">
            <v>0.54506786764245951</v>
          </cell>
          <cell r="I2322">
            <v>1</v>
          </cell>
          <cell r="J2322">
            <v>39.592472426273574</v>
          </cell>
          <cell r="K2322" t="str">
            <v>TONS</v>
          </cell>
        </row>
        <row r="2323">
          <cell r="A2323" t="str">
            <v>45011</v>
          </cell>
          <cell r="B2323" t="str">
            <v>45</v>
          </cell>
          <cell r="C2323" t="str">
            <v>011</v>
          </cell>
          <cell r="D2323" t="str">
            <v>Barnwell</v>
          </cell>
          <cell r="E2323" t="str">
            <v>County</v>
          </cell>
          <cell r="F2323" t="str">
            <v>SC</v>
          </cell>
          <cell r="G2323">
            <v>22621</v>
          </cell>
          <cell r="H2323">
            <v>0.82542769992484855</v>
          </cell>
          <cell r="I2323">
            <v>1</v>
          </cell>
          <cell r="J2323">
            <v>84.837117872777185</v>
          </cell>
          <cell r="K2323" t="str">
            <v>TONS</v>
          </cell>
        </row>
        <row r="2324">
          <cell r="A2324" t="str">
            <v>45013</v>
          </cell>
          <cell r="B2324" t="str">
            <v>45</v>
          </cell>
          <cell r="C2324" t="str">
            <v>013</v>
          </cell>
          <cell r="D2324" t="str">
            <v>Beaufort</v>
          </cell>
          <cell r="E2324" t="str">
            <v>County</v>
          </cell>
          <cell r="F2324" t="str">
            <v>SC</v>
          </cell>
          <cell r="G2324">
            <v>162233</v>
          </cell>
          <cell r="H2324">
            <v>0.196464344492181</v>
          </cell>
          <cell r="I2324">
            <v>0.5</v>
          </cell>
          <cell r="J2324">
            <v>0</v>
          </cell>
          <cell r="K2324" t="str">
            <v>TONS</v>
          </cell>
        </row>
        <row r="2325">
          <cell r="A2325" t="str">
            <v>45015</v>
          </cell>
          <cell r="B2325" t="str">
            <v>45</v>
          </cell>
          <cell r="C2325" t="str">
            <v>015</v>
          </cell>
          <cell r="D2325" t="str">
            <v>Berkeley</v>
          </cell>
          <cell r="E2325" t="str">
            <v>County</v>
          </cell>
          <cell r="F2325" t="str">
            <v>SC</v>
          </cell>
          <cell r="G2325">
            <v>177843</v>
          </cell>
          <cell r="H2325">
            <v>0.28953627637860357</v>
          </cell>
          <cell r="I2325">
            <v>1</v>
          </cell>
          <cell r="J2325">
            <v>233.95634498206095</v>
          </cell>
          <cell r="K2325" t="str">
            <v>TONS</v>
          </cell>
        </row>
        <row r="2326">
          <cell r="A2326" t="str">
            <v>45017</v>
          </cell>
          <cell r="B2326" t="str">
            <v>45</v>
          </cell>
          <cell r="C2326" t="str">
            <v>017</v>
          </cell>
          <cell r="D2326" t="str">
            <v>Calhoun</v>
          </cell>
          <cell r="E2326" t="str">
            <v>County</v>
          </cell>
          <cell r="F2326" t="str">
            <v>SC</v>
          </cell>
          <cell r="G2326">
            <v>15175</v>
          </cell>
          <cell r="H2326">
            <v>1</v>
          </cell>
          <cell r="I2326">
            <v>1</v>
          </cell>
          <cell r="J2326">
            <v>68.948332461407105</v>
          </cell>
          <cell r="K2326" t="str">
            <v>TONS</v>
          </cell>
        </row>
        <row r="2327">
          <cell r="A2327" t="str">
            <v>45019</v>
          </cell>
          <cell r="B2327" t="str">
            <v>45</v>
          </cell>
          <cell r="C2327" t="str">
            <v>019</v>
          </cell>
          <cell r="D2327" t="str">
            <v>Charleston</v>
          </cell>
          <cell r="E2327" t="str">
            <v>County</v>
          </cell>
          <cell r="F2327" t="str">
            <v>SC</v>
          </cell>
          <cell r="G2327">
            <v>350209</v>
          </cell>
          <cell r="H2327">
            <v>0.1088093110114246</v>
          </cell>
          <cell r="I2327">
            <v>0.5</v>
          </cell>
          <cell r="J2327">
            <v>0</v>
          </cell>
          <cell r="K2327" t="str">
            <v>TONS</v>
          </cell>
        </row>
        <row r="2328">
          <cell r="A2328" t="str">
            <v>45021</v>
          </cell>
          <cell r="B2328" t="str">
            <v>45</v>
          </cell>
          <cell r="C2328" t="str">
            <v>021</v>
          </cell>
          <cell r="D2328" t="str">
            <v>Cherokee</v>
          </cell>
          <cell r="E2328" t="str">
            <v>County</v>
          </cell>
          <cell r="F2328" t="str">
            <v>SC</v>
          </cell>
          <cell r="G2328">
            <v>55342</v>
          </cell>
          <cell r="H2328">
            <v>0.61049474178743091</v>
          </cell>
          <cell r="I2328">
            <v>1</v>
          </cell>
          <cell r="J2328">
            <v>153.50829394010552</v>
          </cell>
          <cell r="K2328" t="str">
            <v>TONS</v>
          </cell>
        </row>
        <row r="2329">
          <cell r="A2329" t="str">
            <v>45023</v>
          </cell>
          <cell r="B2329" t="str">
            <v>45</v>
          </cell>
          <cell r="C2329" t="str">
            <v>023</v>
          </cell>
          <cell r="D2329" t="str">
            <v>Chester</v>
          </cell>
          <cell r="E2329" t="str">
            <v>County</v>
          </cell>
          <cell r="F2329" t="str">
            <v>SC</v>
          </cell>
          <cell r="G2329">
            <v>33140</v>
          </cell>
          <cell r="H2329">
            <v>0.71783343391671695</v>
          </cell>
          <cell r="I2329">
            <v>1</v>
          </cell>
          <cell r="J2329">
            <v>108.08645014328921</v>
          </cell>
          <cell r="K2329" t="str">
            <v>TONS</v>
          </cell>
        </row>
        <row r="2330">
          <cell r="A2330" t="str">
            <v>45025</v>
          </cell>
          <cell r="B2330" t="str">
            <v>45</v>
          </cell>
          <cell r="C2330" t="str">
            <v>025</v>
          </cell>
          <cell r="D2330" t="str">
            <v>Chesterfield</v>
          </cell>
          <cell r="E2330" t="str">
            <v>County</v>
          </cell>
          <cell r="F2330" t="str">
            <v>SC</v>
          </cell>
          <cell r="G2330">
            <v>46734</v>
          </cell>
          <cell r="H2330">
            <v>0.73766422732913939</v>
          </cell>
          <cell r="I2330">
            <v>1</v>
          </cell>
          <cell r="J2330">
            <v>156.63425458151889</v>
          </cell>
          <cell r="K2330" t="str">
            <v>TONS</v>
          </cell>
        </row>
        <row r="2331">
          <cell r="A2331" t="str">
            <v>45027</v>
          </cell>
          <cell r="B2331" t="str">
            <v>45</v>
          </cell>
          <cell r="C2331" t="str">
            <v>027</v>
          </cell>
          <cell r="D2331" t="str">
            <v>Clarendon</v>
          </cell>
          <cell r="E2331" t="str">
            <v>County</v>
          </cell>
          <cell r="F2331" t="str">
            <v>SC</v>
          </cell>
          <cell r="G2331">
            <v>34971</v>
          </cell>
          <cell r="H2331">
            <v>0.85708158188213091</v>
          </cell>
          <cell r="I2331">
            <v>1</v>
          </cell>
          <cell r="J2331">
            <v>136.18374753645833</v>
          </cell>
          <cell r="K2331" t="str">
            <v>TONS</v>
          </cell>
        </row>
        <row r="2332">
          <cell r="A2332" t="str">
            <v>45029</v>
          </cell>
          <cell r="B2332" t="str">
            <v>45</v>
          </cell>
          <cell r="C2332" t="str">
            <v>029</v>
          </cell>
          <cell r="D2332" t="str">
            <v>Colleton</v>
          </cell>
          <cell r="E2332" t="str">
            <v>County</v>
          </cell>
          <cell r="F2332" t="str">
            <v>SC</v>
          </cell>
          <cell r="G2332">
            <v>38892</v>
          </cell>
          <cell r="H2332">
            <v>0.75568240255065311</v>
          </cell>
          <cell r="I2332">
            <v>1</v>
          </cell>
          <cell r="J2332">
            <v>133.53485937665604</v>
          </cell>
          <cell r="K2332" t="str">
            <v>TONS</v>
          </cell>
        </row>
        <row r="2333">
          <cell r="A2333" t="str">
            <v>45031</v>
          </cell>
          <cell r="B2333" t="str">
            <v>45</v>
          </cell>
          <cell r="C2333" t="str">
            <v>031</v>
          </cell>
          <cell r="D2333" t="str">
            <v>Darlington</v>
          </cell>
          <cell r="E2333" t="str">
            <v>County</v>
          </cell>
          <cell r="F2333" t="str">
            <v>SC</v>
          </cell>
          <cell r="G2333">
            <v>68681</v>
          </cell>
          <cell r="H2333">
            <v>0.57764156025683955</v>
          </cell>
          <cell r="I2333">
            <v>1</v>
          </cell>
          <cell r="J2333">
            <v>180.25615774243192</v>
          </cell>
          <cell r="K2333" t="str">
            <v>TONS</v>
          </cell>
        </row>
        <row r="2334">
          <cell r="A2334" t="str">
            <v>45033</v>
          </cell>
          <cell r="B2334" t="str">
            <v>45</v>
          </cell>
          <cell r="C2334" t="str">
            <v>033</v>
          </cell>
          <cell r="D2334" t="str">
            <v>Dillon</v>
          </cell>
          <cell r="E2334" t="str">
            <v>County</v>
          </cell>
          <cell r="F2334" t="str">
            <v>SC</v>
          </cell>
          <cell r="G2334">
            <v>32062</v>
          </cell>
          <cell r="H2334">
            <v>0.69505957207909674</v>
          </cell>
          <cell r="I2334">
            <v>1</v>
          </cell>
          <cell r="J2334">
            <v>101.25295478764134</v>
          </cell>
          <cell r="K2334" t="str">
            <v>TONS</v>
          </cell>
        </row>
        <row r="2335">
          <cell r="A2335" t="str">
            <v>45035</v>
          </cell>
          <cell r="B2335" t="str">
            <v>45</v>
          </cell>
          <cell r="C2335" t="str">
            <v>035</v>
          </cell>
          <cell r="D2335" t="str">
            <v>Dorchester</v>
          </cell>
          <cell r="E2335" t="str">
            <v>County</v>
          </cell>
          <cell r="F2335" t="str">
            <v>SC</v>
          </cell>
          <cell r="G2335">
            <v>136555</v>
          </cell>
          <cell r="H2335">
            <v>0.19482992200944674</v>
          </cell>
          <cell r="I2335">
            <v>1</v>
          </cell>
          <cell r="J2335">
            <v>0</v>
          </cell>
          <cell r="K2335" t="str">
            <v>TONS</v>
          </cell>
        </row>
        <row r="2336">
          <cell r="A2336" t="str">
            <v>45037</v>
          </cell>
          <cell r="B2336" t="str">
            <v>45</v>
          </cell>
          <cell r="C2336" t="str">
            <v>037</v>
          </cell>
          <cell r="D2336" t="str">
            <v>Edgefield</v>
          </cell>
          <cell r="E2336" t="str">
            <v>County</v>
          </cell>
          <cell r="F2336" t="str">
            <v>SC</v>
          </cell>
          <cell r="G2336">
            <v>26985</v>
          </cell>
          <cell r="H2336">
            <v>0.73311098758569571</v>
          </cell>
          <cell r="I2336">
            <v>1</v>
          </cell>
          <cell r="J2336">
            <v>89.884999082966516</v>
          </cell>
          <cell r="K2336" t="str">
            <v>TONS</v>
          </cell>
        </row>
        <row r="2337">
          <cell r="A2337" t="str">
            <v>45039</v>
          </cell>
          <cell r="B2337" t="str">
            <v>45</v>
          </cell>
          <cell r="C2337" t="str">
            <v>039</v>
          </cell>
          <cell r="D2337" t="str">
            <v>Fairfield</v>
          </cell>
          <cell r="E2337" t="str">
            <v>County</v>
          </cell>
          <cell r="F2337" t="str">
            <v>SC</v>
          </cell>
          <cell r="G2337">
            <v>23956</v>
          </cell>
          <cell r="H2337">
            <v>0.78314409751210556</v>
          </cell>
          <cell r="I2337">
            <v>1</v>
          </cell>
          <cell r="J2337">
            <v>85.24149359528559</v>
          </cell>
          <cell r="K2337" t="str">
            <v>TONS</v>
          </cell>
        </row>
        <row r="2338">
          <cell r="A2338" t="str">
            <v>45041</v>
          </cell>
          <cell r="B2338" t="str">
            <v>45</v>
          </cell>
          <cell r="C2338" t="str">
            <v>041</v>
          </cell>
          <cell r="D2338" t="str">
            <v>Florence</v>
          </cell>
          <cell r="E2338" t="str">
            <v>County</v>
          </cell>
          <cell r="F2338" t="str">
            <v>SC</v>
          </cell>
          <cell r="G2338">
            <v>136885</v>
          </cell>
          <cell r="H2338">
            <v>0.38518464404427072</v>
          </cell>
          <cell r="I2338">
            <v>1</v>
          </cell>
          <cell r="J2338">
            <v>239.56308252785183</v>
          </cell>
          <cell r="K2338" t="str">
            <v>TONS</v>
          </cell>
        </row>
        <row r="2339">
          <cell r="A2339" t="str">
            <v>45043</v>
          </cell>
          <cell r="B2339" t="str">
            <v>45</v>
          </cell>
          <cell r="C2339" t="str">
            <v>043</v>
          </cell>
          <cell r="D2339" t="str">
            <v>Georgetown</v>
          </cell>
          <cell r="E2339" t="str">
            <v>County</v>
          </cell>
          <cell r="F2339" t="str">
            <v>SC</v>
          </cell>
          <cell r="G2339">
            <v>60158</v>
          </cell>
          <cell r="H2339">
            <v>0.41517337677449384</v>
          </cell>
          <cell r="I2339">
            <v>1</v>
          </cell>
          <cell r="J2339">
            <v>113.47964095921608</v>
          </cell>
          <cell r="K2339" t="str">
            <v>TONS</v>
          </cell>
        </row>
        <row r="2340">
          <cell r="A2340" t="str">
            <v>45045</v>
          </cell>
          <cell r="B2340" t="str">
            <v>45</v>
          </cell>
          <cell r="C2340" t="str">
            <v>045</v>
          </cell>
          <cell r="D2340" t="str">
            <v>Greenville</v>
          </cell>
          <cell r="E2340" t="str">
            <v>County</v>
          </cell>
          <cell r="F2340" t="str">
            <v>SC</v>
          </cell>
          <cell r="G2340">
            <v>451225</v>
          </cell>
          <cell r="H2340">
            <v>0.12605684525458474</v>
          </cell>
          <cell r="I2340">
            <v>1</v>
          </cell>
          <cell r="J2340">
            <v>0</v>
          </cell>
          <cell r="K2340" t="str">
            <v>TONS</v>
          </cell>
        </row>
        <row r="2341">
          <cell r="A2341" t="str">
            <v>45047</v>
          </cell>
          <cell r="B2341" t="str">
            <v>45</v>
          </cell>
          <cell r="C2341" t="str">
            <v>047</v>
          </cell>
          <cell r="D2341" t="str">
            <v>Greenwood</v>
          </cell>
          <cell r="E2341" t="str">
            <v>County</v>
          </cell>
          <cell r="F2341" t="str">
            <v>SC</v>
          </cell>
          <cell r="G2341">
            <v>69661</v>
          </cell>
          <cell r="H2341">
            <v>0.39752515754870016</v>
          </cell>
          <cell r="I2341">
            <v>1</v>
          </cell>
          <cell r="J2341">
            <v>125.8199158168887</v>
          </cell>
          <cell r="K2341" t="str">
            <v>TONS</v>
          </cell>
        </row>
        <row r="2342">
          <cell r="A2342" t="str">
            <v>45049</v>
          </cell>
          <cell r="B2342" t="str">
            <v>45</v>
          </cell>
          <cell r="C2342" t="str">
            <v>049</v>
          </cell>
          <cell r="D2342" t="str">
            <v>Hampton</v>
          </cell>
          <cell r="E2342" t="str">
            <v>County</v>
          </cell>
          <cell r="F2342" t="str">
            <v>SC</v>
          </cell>
          <cell r="G2342">
            <v>21090</v>
          </cell>
          <cell r="H2342">
            <v>0.78473210052157416</v>
          </cell>
          <cell r="I2342">
            <v>1</v>
          </cell>
          <cell r="J2342">
            <v>75.195710196789946</v>
          </cell>
          <cell r="K2342" t="str">
            <v>TONS</v>
          </cell>
        </row>
        <row r="2343">
          <cell r="A2343" t="str">
            <v>45051</v>
          </cell>
          <cell r="B2343" t="str">
            <v>45</v>
          </cell>
          <cell r="C2343" t="str">
            <v>051</v>
          </cell>
          <cell r="D2343" t="str">
            <v>Horry</v>
          </cell>
          <cell r="E2343" t="str">
            <v>County</v>
          </cell>
          <cell r="F2343" t="str">
            <v>SC</v>
          </cell>
          <cell r="G2343">
            <v>269291</v>
          </cell>
          <cell r="H2343">
            <v>0.30375690238440944</v>
          </cell>
          <cell r="I2343">
            <v>1</v>
          </cell>
          <cell r="J2343">
            <v>371.65763736478681</v>
          </cell>
          <cell r="K2343" t="str">
            <v>TONS</v>
          </cell>
        </row>
        <row r="2344">
          <cell r="A2344" t="str">
            <v>45053</v>
          </cell>
          <cell r="B2344" t="str">
            <v>45</v>
          </cell>
          <cell r="C2344" t="str">
            <v>053</v>
          </cell>
          <cell r="D2344" t="str">
            <v>Jasper</v>
          </cell>
          <cell r="E2344" t="str">
            <v>County</v>
          </cell>
          <cell r="F2344" t="str">
            <v>SC</v>
          </cell>
          <cell r="G2344">
            <v>24777</v>
          </cell>
          <cell r="H2344">
            <v>0.66670702667796744</v>
          </cell>
          <cell r="I2344">
            <v>1</v>
          </cell>
          <cell r="J2344">
            <v>75.054860226028609</v>
          </cell>
          <cell r="K2344" t="str">
            <v>TONS</v>
          </cell>
        </row>
        <row r="2345">
          <cell r="A2345" t="str">
            <v>45055</v>
          </cell>
          <cell r="B2345" t="str">
            <v>45</v>
          </cell>
          <cell r="C2345" t="str">
            <v>055</v>
          </cell>
          <cell r="D2345" t="str">
            <v>Kershaw</v>
          </cell>
          <cell r="E2345" t="str">
            <v>County</v>
          </cell>
          <cell r="F2345" t="str">
            <v>SC</v>
          </cell>
          <cell r="G2345">
            <v>61697</v>
          </cell>
          <cell r="H2345">
            <v>0.57680276188469459</v>
          </cell>
          <cell r="I2345">
            <v>1</v>
          </cell>
          <cell r="J2345">
            <v>161.69122288659602</v>
          </cell>
          <cell r="K2345" t="str">
            <v>TONS</v>
          </cell>
        </row>
        <row r="2346">
          <cell r="A2346" t="str">
            <v>45057</v>
          </cell>
          <cell r="B2346" t="str">
            <v>45</v>
          </cell>
          <cell r="C2346" t="str">
            <v>057</v>
          </cell>
          <cell r="D2346" t="str">
            <v>Lancaster</v>
          </cell>
          <cell r="E2346" t="str">
            <v>County</v>
          </cell>
          <cell r="F2346" t="str">
            <v>SC</v>
          </cell>
          <cell r="G2346">
            <v>76652</v>
          </cell>
          <cell r="H2346">
            <v>0.49954339090956529</v>
          </cell>
          <cell r="I2346">
            <v>1</v>
          </cell>
          <cell r="J2346">
            <v>173.97697517494169</v>
          </cell>
          <cell r="K2346" t="str">
            <v>TONS</v>
          </cell>
        </row>
        <row r="2347">
          <cell r="A2347" t="str">
            <v>45059</v>
          </cell>
          <cell r="B2347" t="str">
            <v>45</v>
          </cell>
          <cell r="C2347" t="str">
            <v>059</v>
          </cell>
          <cell r="D2347" t="str">
            <v>Laurens</v>
          </cell>
          <cell r="E2347" t="str">
            <v>County</v>
          </cell>
          <cell r="F2347" t="str">
            <v>SC</v>
          </cell>
          <cell r="G2347">
            <v>66537</v>
          </cell>
          <cell r="H2347">
            <v>0.64194358026361276</v>
          </cell>
          <cell r="I2347">
            <v>1</v>
          </cell>
          <cell r="J2347">
            <v>194.06854197193292</v>
          </cell>
          <cell r="K2347" t="str">
            <v>TONS</v>
          </cell>
        </row>
        <row r="2348">
          <cell r="A2348" t="str">
            <v>45061</v>
          </cell>
          <cell r="B2348" t="str">
            <v>45</v>
          </cell>
          <cell r="C2348" t="str">
            <v>061</v>
          </cell>
          <cell r="D2348" t="str">
            <v>Lee</v>
          </cell>
          <cell r="E2348" t="str">
            <v>County</v>
          </cell>
          <cell r="F2348" t="str">
            <v>SC</v>
          </cell>
          <cell r="G2348">
            <v>19220</v>
          </cell>
          <cell r="H2348">
            <v>0.71951092611862644</v>
          </cell>
          <cell r="I2348">
            <v>1</v>
          </cell>
          <cell r="J2348">
            <v>62.832717601897784</v>
          </cell>
          <cell r="K2348" t="str">
            <v>TONS</v>
          </cell>
        </row>
        <row r="2349">
          <cell r="A2349" t="str">
            <v>45063</v>
          </cell>
          <cell r="B2349" t="str">
            <v>45</v>
          </cell>
          <cell r="C2349" t="str">
            <v>063</v>
          </cell>
          <cell r="D2349" t="str">
            <v>Lexington</v>
          </cell>
          <cell r="E2349" t="str">
            <v>County</v>
          </cell>
          <cell r="F2349" t="str">
            <v>SC</v>
          </cell>
          <cell r="G2349">
            <v>262391</v>
          </cell>
          <cell r="H2349">
            <v>0.2527601937566456</v>
          </cell>
          <cell r="I2349">
            <v>1</v>
          </cell>
          <cell r="J2349">
            <v>301.33715357531747</v>
          </cell>
          <cell r="K2349" t="str">
            <v>TONS</v>
          </cell>
        </row>
        <row r="2350">
          <cell r="A2350" t="str">
            <v>45065</v>
          </cell>
          <cell r="B2350" t="str">
            <v>45</v>
          </cell>
          <cell r="C2350" t="str">
            <v>065</v>
          </cell>
          <cell r="D2350" t="str">
            <v>McCormick</v>
          </cell>
          <cell r="E2350" t="str">
            <v>County</v>
          </cell>
          <cell r="F2350" t="str">
            <v>SC</v>
          </cell>
          <cell r="G2350">
            <v>10233</v>
          </cell>
          <cell r="H2350">
            <v>1</v>
          </cell>
          <cell r="I2350">
            <v>1</v>
          </cell>
          <cell r="J2350">
            <v>46.494120993580161</v>
          </cell>
          <cell r="K2350" t="str">
            <v>TONS</v>
          </cell>
        </row>
        <row r="2351">
          <cell r="A2351" t="str">
            <v>45067</v>
          </cell>
          <cell r="B2351" t="str">
            <v>45</v>
          </cell>
          <cell r="C2351" t="str">
            <v>067</v>
          </cell>
          <cell r="D2351" t="str">
            <v>Marion</v>
          </cell>
          <cell r="E2351" t="str">
            <v>County</v>
          </cell>
          <cell r="F2351" t="str">
            <v>SC</v>
          </cell>
          <cell r="G2351">
            <v>33062</v>
          </cell>
          <cell r="H2351">
            <v>0.60752525558042469</v>
          </cell>
          <cell r="I2351">
            <v>1</v>
          </cell>
          <cell r="J2351">
            <v>91.261693958472705</v>
          </cell>
          <cell r="K2351" t="str">
            <v>TONS</v>
          </cell>
        </row>
        <row r="2352">
          <cell r="A2352" t="str">
            <v>45069</v>
          </cell>
          <cell r="B2352" t="str">
            <v>45</v>
          </cell>
          <cell r="C2352" t="str">
            <v>069</v>
          </cell>
          <cell r="D2352" t="str">
            <v>Marlboro</v>
          </cell>
          <cell r="E2352" t="str">
            <v>County</v>
          </cell>
          <cell r="F2352" t="str">
            <v>SC</v>
          </cell>
          <cell r="G2352">
            <v>28933</v>
          </cell>
          <cell r="H2352">
            <v>0.55047869215083123</v>
          </cell>
          <cell r="I2352">
            <v>1</v>
          </cell>
          <cell r="J2352">
            <v>72.36508013923104</v>
          </cell>
          <cell r="K2352" t="str">
            <v>TONS</v>
          </cell>
        </row>
        <row r="2353">
          <cell r="A2353" t="str">
            <v>45071</v>
          </cell>
          <cell r="B2353" t="str">
            <v>45</v>
          </cell>
          <cell r="C2353" t="str">
            <v>071</v>
          </cell>
          <cell r="D2353" t="str">
            <v>Newberry</v>
          </cell>
          <cell r="E2353" t="str">
            <v>County</v>
          </cell>
          <cell r="F2353" t="str">
            <v>SC</v>
          </cell>
          <cell r="G2353">
            <v>37508</v>
          </cell>
          <cell r="H2353">
            <v>0.67849525434573954</v>
          </cell>
          <cell r="I2353">
            <v>1</v>
          </cell>
          <cell r="J2353">
            <v>115.62873890018777</v>
          </cell>
          <cell r="K2353" t="str">
            <v>TONS</v>
          </cell>
        </row>
        <row r="2354">
          <cell r="A2354" t="str">
            <v>45073</v>
          </cell>
          <cell r="B2354" t="str">
            <v>45</v>
          </cell>
          <cell r="C2354" t="str">
            <v>073</v>
          </cell>
          <cell r="D2354" t="str">
            <v>Oconee</v>
          </cell>
          <cell r="E2354" t="str">
            <v>County</v>
          </cell>
          <cell r="F2354" t="str">
            <v>SC</v>
          </cell>
          <cell r="G2354">
            <v>74273</v>
          </cell>
          <cell r="H2354">
            <v>0.649213038385416</v>
          </cell>
          <cell r="I2354">
            <v>1</v>
          </cell>
          <cell r="J2354">
            <v>219.08531419812783</v>
          </cell>
          <cell r="K2354" t="str">
            <v>TONS</v>
          </cell>
        </row>
        <row r="2355">
          <cell r="A2355" t="str">
            <v>45075</v>
          </cell>
          <cell r="B2355" t="str">
            <v>45</v>
          </cell>
          <cell r="C2355" t="str">
            <v>075</v>
          </cell>
          <cell r="D2355" t="str">
            <v>Orangeburg</v>
          </cell>
          <cell r="E2355" t="str">
            <v>County</v>
          </cell>
          <cell r="F2355" t="str">
            <v>SC</v>
          </cell>
          <cell r="G2355">
            <v>92501</v>
          </cell>
          <cell r="H2355">
            <v>0.63777688889849837</v>
          </cell>
          <cell r="I2355">
            <v>1</v>
          </cell>
          <cell r="J2355">
            <v>268.04658145375367</v>
          </cell>
          <cell r="K2355" t="str">
            <v>TONS</v>
          </cell>
        </row>
        <row r="2356">
          <cell r="A2356" t="str">
            <v>45077</v>
          </cell>
          <cell r="B2356" t="str">
            <v>45</v>
          </cell>
          <cell r="C2356" t="str">
            <v>077</v>
          </cell>
          <cell r="D2356" t="str">
            <v>Pickens</v>
          </cell>
          <cell r="E2356" t="str">
            <v>County</v>
          </cell>
          <cell r="F2356" t="str">
            <v>SC</v>
          </cell>
          <cell r="G2356">
            <v>119224</v>
          </cell>
          <cell r="H2356">
            <v>0.35792290142924243</v>
          </cell>
          <cell r="I2356">
            <v>1</v>
          </cell>
          <cell r="J2356">
            <v>193.88680007417631</v>
          </cell>
          <cell r="K2356" t="str">
            <v>TONS</v>
          </cell>
        </row>
        <row r="2357">
          <cell r="A2357" t="str">
            <v>45079</v>
          </cell>
          <cell r="B2357" t="str">
            <v>45</v>
          </cell>
          <cell r="C2357" t="str">
            <v>079</v>
          </cell>
          <cell r="D2357" t="str">
            <v>Richland</v>
          </cell>
          <cell r="E2357" t="str">
            <v>County</v>
          </cell>
          <cell r="F2357" t="str">
            <v>SC</v>
          </cell>
          <cell r="G2357">
            <v>384504</v>
          </cell>
          <cell r="H2357">
            <v>9.0703867840126504E-2</v>
          </cell>
          <cell r="I2357">
            <v>1</v>
          </cell>
          <cell r="J2357">
            <v>0</v>
          </cell>
          <cell r="K2357" t="str">
            <v>TONS</v>
          </cell>
        </row>
        <row r="2358">
          <cell r="A2358" t="str">
            <v>45081</v>
          </cell>
          <cell r="B2358" t="str">
            <v>45</v>
          </cell>
          <cell r="C2358" t="str">
            <v>081</v>
          </cell>
          <cell r="D2358" t="str">
            <v>Saluda</v>
          </cell>
          <cell r="E2358" t="str">
            <v>County</v>
          </cell>
          <cell r="F2358" t="str">
            <v>SC</v>
          </cell>
          <cell r="G2358">
            <v>19875</v>
          </cell>
          <cell r="H2358">
            <v>0.80528301886792453</v>
          </cell>
          <cell r="I2358">
            <v>1</v>
          </cell>
          <cell r="J2358">
            <v>72.719476839856398</v>
          </cell>
          <cell r="K2358" t="str">
            <v>TONS</v>
          </cell>
        </row>
        <row r="2359">
          <cell r="A2359" t="str">
            <v>45083</v>
          </cell>
          <cell r="B2359" t="str">
            <v>45</v>
          </cell>
          <cell r="C2359" t="str">
            <v>083</v>
          </cell>
          <cell r="D2359" t="str">
            <v>Spartanburg</v>
          </cell>
          <cell r="E2359" t="str">
            <v>County</v>
          </cell>
          <cell r="F2359" t="str">
            <v>SC</v>
          </cell>
          <cell r="G2359">
            <v>284307</v>
          </cell>
          <cell r="H2359">
            <v>0.27432317881726442</v>
          </cell>
          <cell r="I2359">
            <v>1</v>
          </cell>
          <cell r="J2359">
            <v>354.36035224580326</v>
          </cell>
          <cell r="K2359" t="str">
            <v>TONS</v>
          </cell>
        </row>
        <row r="2360">
          <cell r="A2360" t="str">
            <v>45085</v>
          </cell>
          <cell r="B2360" t="str">
            <v>45</v>
          </cell>
          <cell r="C2360" t="str">
            <v>085</v>
          </cell>
          <cell r="D2360" t="str">
            <v>Sumter</v>
          </cell>
          <cell r="E2360" t="str">
            <v>County</v>
          </cell>
          <cell r="F2360" t="str">
            <v>SC</v>
          </cell>
          <cell r="G2360">
            <v>107456</v>
          </cell>
          <cell r="H2360">
            <v>0.3196564175104229</v>
          </cell>
          <cell r="I2360">
            <v>1</v>
          </cell>
          <cell r="J2360">
            <v>156.06631115102951</v>
          </cell>
          <cell r="K2360" t="str">
            <v>TONS</v>
          </cell>
        </row>
        <row r="2361">
          <cell r="A2361" t="str">
            <v>45087</v>
          </cell>
          <cell r="B2361" t="str">
            <v>45</v>
          </cell>
          <cell r="C2361" t="str">
            <v>087</v>
          </cell>
          <cell r="D2361" t="str">
            <v>Union</v>
          </cell>
          <cell r="E2361" t="str">
            <v>County</v>
          </cell>
          <cell r="F2361" t="str">
            <v>SC</v>
          </cell>
          <cell r="G2361">
            <v>28961</v>
          </cell>
          <cell r="H2361">
            <v>0.65356859224474295</v>
          </cell>
          <cell r="I2361">
            <v>1</v>
          </cell>
          <cell r="J2361">
            <v>86.000266018419353</v>
          </cell>
          <cell r="K2361" t="str">
            <v>TONS</v>
          </cell>
        </row>
        <row r="2362">
          <cell r="A2362" t="str">
            <v>45089</v>
          </cell>
          <cell r="B2362" t="str">
            <v>45</v>
          </cell>
          <cell r="C2362" t="str">
            <v>089</v>
          </cell>
          <cell r="D2362" t="str">
            <v>Williamsburg</v>
          </cell>
          <cell r="E2362" t="str">
            <v>County</v>
          </cell>
          <cell r="F2362" t="str">
            <v>SC</v>
          </cell>
          <cell r="G2362">
            <v>34423</v>
          </cell>
          <cell r="H2362">
            <v>0.81936495947476973</v>
          </cell>
          <cell r="I2362">
            <v>1</v>
          </cell>
          <cell r="J2362">
            <v>128.15075565561696</v>
          </cell>
          <cell r="K2362" t="str">
            <v>TONS</v>
          </cell>
        </row>
        <row r="2363">
          <cell r="A2363" t="str">
            <v>45091</v>
          </cell>
          <cell r="B2363" t="str">
            <v>45</v>
          </cell>
          <cell r="C2363" t="str">
            <v>091</v>
          </cell>
          <cell r="D2363" t="str">
            <v>York</v>
          </cell>
          <cell r="E2363" t="str">
            <v>County</v>
          </cell>
          <cell r="F2363" t="str">
            <v>SC</v>
          </cell>
          <cell r="G2363">
            <v>226073</v>
          </cell>
          <cell r="H2363">
            <v>0.22954974720554866</v>
          </cell>
          <cell r="I2363">
            <v>1</v>
          </cell>
          <cell r="J2363">
            <v>235.78739460195862</v>
          </cell>
          <cell r="K2363" t="str">
            <v>TONS</v>
          </cell>
        </row>
        <row r="2364">
          <cell r="A2364" t="str">
            <v>46003</v>
          </cell>
          <cell r="B2364" t="str">
            <v>46</v>
          </cell>
          <cell r="C2364" t="str">
            <v>003</v>
          </cell>
          <cell r="D2364" t="str">
            <v>Aurora</v>
          </cell>
          <cell r="E2364" t="str">
            <v>County</v>
          </cell>
          <cell r="F2364" t="str">
            <v>SD</v>
          </cell>
          <cell r="G2364">
            <v>2710</v>
          </cell>
          <cell r="H2364">
            <v>1</v>
          </cell>
          <cell r="I2364">
            <v>0</v>
          </cell>
          <cell r="J2364">
            <v>0</v>
          </cell>
          <cell r="K2364" t="str">
            <v>TONS</v>
          </cell>
        </row>
        <row r="2365">
          <cell r="A2365" t="str">
            <v>46005</v>
          </cell>
          <cell r="B2365" t="str">
            <v>46</v>
          </cell>
          <cell r="C2365" t="str">
            <v>005</v>
          </cell>
          <cell r="D2365" t="str">
            <v>Beadle</v>
          </cell>
          <cell r="E2365" t="str">
            <v>County</v>
          </cell>
          <cell r="F2365" t="str">
            <v>SD</v>
          </cell>
          <cell r="G2365">
            <v>17398</v>
          </cell>
          <cell r="H2365">
            <v>0.27365214392458903</v>
          </cell>
          <cell r="I2365">
            <v>0</v>
          </cell>
          <cell r="J2365">
            <v>0</v>
          </cell>
          <cell r="K2365" t="str">
            <v>TONS</v>
          </cell>
        </row>
        <row r="2366">
          <cell r="A2366" t="str">
            <v>46007</v>
          </cell>
          <cell r="B2366" t="str">
            <v>46</v>
          </cell>
          <cell r="C2366" t="str">
            <v>007</v>
          </cell>
          <cell r="D2366" t="str">
            <v>Bennett</v>
          </cell>
          <cell r="E2366" t="str">
            <v>County</v>
          </cell>
          <cell r="F2366" t="str">
            <v>SD</v>
          </cell>
          <cell r="G2366">
            <v>3431</v>
          </cell>
          <cell r="H2366">
            <v>1</v>
          </cell>
          <cell r="I2366">
            <v>0</v>
          </cell>
          <cell r="J2366">
            <v>0</v>
          </cell>
          <cell r="K2366" t="str">
            <v>TONS</v>
          </cell>
        </row>
        <row r="2367">
          <cell r="A2367" t="str">
            <v>46009</v>
          </cell>
          <cell r="B2367" t="str">
            <v>46</v>
          </cell>
          <cell r="C2367" t="str">
            <v>009</v>
          </cell>
          <cell r="D2367" t="str">
            <v>Bon Homme</v>
          </cell>
          <cell r="E2367" t="str">
            <v>County</v>
          </cell>
          <cell r="F2367" t="str">
            <v>SD</v>
          </cell>
          <cell r="G2367">
            <v>7070</v>
          </cell>
          <cell r="H2367">
            <v>1</v>
          </cell>
          <cell r="I2367">
            <v>0</v>
          </cell>
          <cell r="J2367">
            <v>0</v>
          </cell>
          <cell r="K2367" t="str">
            <v>TONS</v>
          </cell>
        </row>
        <row r="2368">
          <cell r="A2368" t="str">
            <v>46011</v>
          </cell>
          <cell r="B2368" t="str">
            <v>46</v>
          </cell>
          <cell r="C2368" t="str">
            <v>011</v>
          </cell>
          <cell r="D2368" t="str">
            <v>Brookings</v>
          </cell>
          <cell r="E2368" t="str">
            <v>County</v>
          </cell>
          <cell r="F2368" t="str">
            <v>SD</v>
          </cell>
          <cell r="G2368">
            <v>31965</v>
          </cell>
          <cell r="H2368">
            <v>0.29666823087752231</v>
          </cell>
          <cell r="I2368">
            <v>0</v>
          </cell>
          <cell r="J2368">
            <v>0</v>
          </cell>
          <cell r="K2368" t="str">
            <v>TONS</v>
          </cell>
        </row>
        <row r="2369">
          <cell r="A2369" t="str">
            <v>46013</v>
          </cell>
          <cell r="B2369" t="str">
            <v>46</v>
          </cell>
          <cell r="C2369" t="str">
            <v>013</v>
          </cell>
          <cell r="D2369" t="str">
            <v>Brown</v>
          </cell>
          <cell r="E2369" t="str">
            <v>County</v>
          </cell>
          <cell r="F2369" t="str">
            <v>SD</v>
          </cell>
          <cell r="G2369">
            <v>36531</v>
          </cell>
          <cell r="H2369">
            <v>0.28890531329555719</v>
          </cell>
          <cell r="I2369">
            <v>1</v>
          </cell>
          <cell r="J2369">
            <v>47.952599723076823</v>
          </cell>
          <cell r="K2369" t="str">
            <v>TONS</v>
          </cell>
        </row>
        <row r="2370">
          <cell r="A2370" t="str">
            <v>46015</v>
          </cell>
          <cell r="B2370" t="str">
            <v>46</v>
          </cell>
          <cell r="C2370" t="str">
            <v>015</v>
          </cell>
          <cell r="D2370" t="str">
            <v>Brule</v>
          </cell>
          <cell r="E2370" t="str">
            <v>County</v>
          </cell>
          <cell r="F2370" t="str">
            <v>SD</v>
          </cell>
          <cell r="G2370">
            <v>5255</v>
          </cell>
          <cell r="H2370">
            <v>1</v>
          </cell>
          <cell r="I2370">
            <v>0</v>
          </cell>
          <cell r="J2370">
            <v>0</v>
          </cell>
          <cell r="K2370" t="str">
            <v>TONS</v>
          </cell>
        </row>
        <row r="2371">
          <cell r="A2371" t="str">
            <v>46017</v>
          </cell>
          <cell r="B2371" t="str">
            <v>46</v>
          </cell>
          <cell r="C2371" t="str">
            <v>017</v>
          </cell>
          <cell r="D2371" t="str">
            <v>Buffalo</v>
          </cell>
          <cell r="E2371" t="str">
            <v>County</v>
          </cell>
          <cell r="F2371" t="str">
            <v>SD</v>
          </cell>
          <cell r="G2371">
            <v>1912</v>
          </cell>
          <cell r="H2371">
            <v>1</v>
          </cell>
          <cell r="I2371">
            <v>0</v>
          </cell>
          <cell r="J2371">
            <v>0</v>
          </cell>
          <cell r="K2371" t="str">
            <v>TONS</v>
          </cell>
        </row>
        <row r="2372">
          <cell r="A2372" t="str">
            <v>46019</v>
          </cell>
          <cell r="B2372" t="str">
            <v>46</v>
          </cell>
          <cell r="C2372" t="str">
            <v>019</v>
          </cell>
          <cell r="D2372" t="str">
            <v>Butte</v>
          </cell>
          <cell r="E2372" t="str">
            <v>County</v>
          </cell>
          <cell r="F2372" t="str">
            <v>SD</v>
          </cell>
          <cell r="G2372">
            <v>10110</v>
          </cell>
          <cell r="H2372">
            <v>0.48170128585558852</v>
          </cell>
          <cell r="I2372">
            <v>0</v>
          </cell>
          <cell r="J2372">
            <v>0</v>
          </cell>
          <cell r="K2372" t="str">
            <v>TONS</v>
          </cell>
        </row>
        <row r="2373">
          <cell r="A2373" t="str">
            <v>46021</v>
          </cell>
          <cell r="B2373" t="str">
            <v>46</v>
          </cell>
          <cell r="C2373" t="str">
            <v>021</v>
          </cell>
          <cell r="D2373" t="str">
            <v>Campbell</v>
          </cell>
          <cell r="E2373" t="str">
            <v>County</v>
          </cell>
          <cell r="F2373" t="str">
            <v>SD</v>
          </cell>
          <cell r="G2373">
            <v>1466</v>
          </cell>
          <cell r="H2373">
            <v>1</v>
          </cell>
          <cell r="I2373">
            <v>0</v>
          </cell>
          <cell r="J2373">
            <v>0</v>
          </cell>
          <cell r="K2373" t="str">
            <v>TONS</v>
          </cell>
        </row>
        <row r="2374">
          <cell r="A2374" t="str">
            <v>46023</v>
          </cell>
          <cell r="B2374" t="str">
            <v>46</v>
          </cell>
          <cell r="C2374" t="str">
            <v>023</v>
          </cell>
          <cell r="D2374" t="str">
            <v>Charles Mix</v>
          </cell>
          <cell r="E2374" t="str">
            <v>County</v>
          </cell>
          <cell r="F2374" t="str">
            <v>SD</v>
          </cell>
          <cell r="G2374">
            <v>9129</v>
          </cell>
          <cell r="H2374">
            <v>1</v>
          </cell>
          <cell r="I2374">
            <v>0</v>
          </cell>
          <cell r="J2374">
            <v>0</v>
          </cell>
          <cell r="K2374" t="str">
            <v>TONS</v>
          </cell>
        </row>
        <row r="2375">
          <cell r="A2375" t="str">
            <v>46025</v>
          </cell>
          <cell r="B2375" t="str">
            <v>46</v>
          </cell>
          <cell r="C2375" t="str">
            <v>025</v>
          </cell>
          <cell r="D2375" t="str">
            <v>Clark</v>
          </cell>
          <cell r="E2375" t="str">
            <v>County</v>
          </cell>
          <cell r="F2375" t="str">
            <v>SD</v>
          </cell>
          <cell r="G2375">
            <v>3691</v>
          </cell>
          <cell r="H2375">
            <v>1</v>
          </cell>
          <cell r="I2375">
            <v>0.5</v>
          </cell>
          <cell r="J2375">
            <v>8.3851168077447653</v>
          </cell>
          <cell r="K2375" t="str">
            <v>TONS</v>
          </cell>
        </row>
        <row r="2376">
          <cell r="A2376" t="str">
            <v>46027</v>
          </cell>
          <cell r="B2376" t="str">
            <v>46</v>
          </cell>
          <cell r="C2376" t="str">
            <v>027</v>
          </cell>
          <cell r="D2376" t="str">
            <v>Clay</v>
          </cell>
          <cell r="E2376" t="str">
            <v>County</v>
          </cell>
          <cell r="F2376" t="str">
            <v>SD</v>
          </cell>
          <cell r="G2376">
            <v>13864</v>
          </cell>
          <cell r="H2376">
            <v>0.24321984997114829</v>
          </cell>
          <cell r="I2376">
            <v>0</v>
          </cell>
          <cell r="J2376">
            <v>0</v>
          </cell>
          <cell r="K2376" t="str">
            <v>TONS</v>
          </cell>
        </row>
        <row r="2377">
          <cell r="A2377" t="str">
            <v>46029</v>
          </cell>
          <cell r="B2377" t="str">
            <v>46</v>
          </cell>
          <cell r="C2377" t="str">
            <v>029</v>
          </cell>
          <cell r="D2377" t="str">
            <v>Codington</v>
          </cell>
          <cell r="E2377" t="str">
            <v>County</v>
          </cell>
          <cell r="F2377" t="str">
            <v>SD</v>
          </cell>
          <cell r="G2377">
            <v>27227</v>
          </cell>
          <cell r="H2377">
            <v>0.22462996290446982</v>
          </cell>
          <cell r="I2377">
            <v>1</v>
          </cell>
          <cell r="J2377">
            <v>27.78833616698293</v>
          </cell>
          <cell r="K2377" t="str">
            <v>TONS</v>
          </cell>
        </row>
        <row r="2378">
          <cell r="A2378" t="str">
            <v>46031</v>
          </cell>
          <cell r="B2378" t="str">
            <v>46</v>
          </cell>
          <cell r="C2378" t="str">
            <v>031</v>
          </cell>
          <cell r="D2378" t="str">
            <v>Corson</v>
          </cell>
          <cell r="E2378" t="str">
            <v>County</v>
          </cell>
          <cell r="F2378" t="str">
            <v>SD</v>
          </cell>
          <cell r="G2378">
            <v>4050</v>
          </cell>
          <cell r="H2378">
            <v>1</v>
          </cell>
          <cell r="I2378">
            <v>0</v>
          </cell>
          <cell r="J2378">
            <v>0</v>
          </cell>
          <cell r="K2378" t="str">
            <v>TONS</v>
          </cell>
        </row>
        <row r="2379">
          <cell r="A2379" t="str">
            <v>46033</v>
          </cell>
          <cell r="B2379" t="str">
            <v>46</v>
          </cell>
          <cell r="C2379" t="str">
            <v>033</v>
          </cell>
          <cell r="D2379" t="str">
            <v>Custer</v>
          </cell>
          <cell r="E2379" t="str">
            <v>County</v>
          </cell>
          <cell r="F2379" t="str">
            <v>SD</v>
          </cell>
          <cell r="G2379">
            <v>8216</v>
          </cell>
          <cell r="H2379">
            <v>1</v>
          </cell>
          <cell r="I2379">
            <v>0.5</v>
          </cell>
          <cell r="J2379">
            <v>18.664892899602005</v>
          </cell>
          <cell r="K2379" t="str">
            <v>TONS</v>
          </cell>
        </row>
        <row r="2380">
          <cell r="A2380" t="str">
            <v>46035</v>
          </cell>
          <cell r="B2380" t="str">
            <v>46</v>
          </cell>
          <cell r="C2380" t="str">
            <v>035</v>
          </cell>
          <cell r="D2380" t="str">
            <v>Davison</v>
          </cell>
          <cell r="E2380" t="str">
            <v>County</v>
          </cell>
          <cell r="F2380" t="str">
            <v>SD</v>
          </cell>
          <cell r="G2380">
            <v>19504</v>
          </cell>
          <cell r="H2380">
            <v>0.23323420836751435</v>
          </cell>
          <cell r="I2380">
            <v>1</v>
          </cell>
          <cell r="J2380">
            <v>20.668597322368431</v>
          </cell>
          <cell r="K2380" t="str">
            <v>TONS</v>
          </cell>
        </row>
        <row r="2381">
          <cell r="A2381" t="str">
            <v>46037</v>
          </cell>
          <cell r="B2381" t="str">
            <v>46</v>
          </cell>
          <cell r="C2381" t="str">
            <v>037</v>
          </cell>
          <cell r="D2381" t="str">
            <v>Day</v>
          </cell>
          <cell r="E2381" t="str">
            <v>County</v>
          </cell>
          <cell r="F2381" t="str">
            <v>SD</v>
          </cell>
          <cell r="G2381">
            <v>5710</v>
          </cell>
          <cell r="H2381">
            <v>1</v>
          </cell>
          <cell r="I2381">
            <v>0</v>
          </cell>
          <cell r="J2381">
            <v>0</v>
          </cell>
          <cell r="K2381" t="str">
            <v>TONS</v>
          </cell>
        </row>
        <row r="2382">
          <cell r="A2382" t="str">
            <v>46039</v>
          </cell>
          <cell r="B2382" t="str">
            <v>46</v>
          </cell>
          <cell r="C2382" t="str">
            <v>039</v>
          </cell>
          <cell r="D2382" t="str">
            <v>Deuel</v>
          </cell>
          <cell r="E2382" t="str">
            <v>County</v>
          </cell>
          <cell r="F2382" t="str">
            <v>SD</v>
          </cell>
          <cell r="G2382">
            <v>4364</v>
          </cell>
          <cell r="H2382">
            <v>1</v>
          </cell>
          <cell r="I2382">
            <v>0</v>
          </cell>
          <cell r="J2382">
            <v>0</v>
          </cell>
          <cell r="K2382" t="str">
            <v>TONS</v>
          </cell>
        </row>
        <row r="2383">
          <cell r="A2383" t="str">
            <v>46041</v>
          </cell>
          <cell r="B2383" t="str">
            <v>46</v>
          </cell>
          <cell r="C2383" t="str">
            <v>041</v>
          </cell>
          <cell r="D2383" t="str">
            <v>Dewey</v>
          </cell>
          <cell r="E2383" t="str">
            <v>County</v>
          </cell>
          <cell r="F2383" t="str">
            <v>SD</v>
          </cell>
          <cell r="G2383">
            <v>5301</v>
          </cell>
          <cell r="H2383">
            <v>0.64082248632333527</v>
          </cell>
          <cell r="I2383">
            <v>0</v>
          </cell>
          <cell r="J2383">
            <v>0</v>
          </cell>
          <cell r="K2383" t="str">
            <v>TONS</v>
          </cell>
        </row>
        <row r="2384">
          <cell r="A2384" t="str">
            <v>46043</v>
          </cell>
          <cell r="B2384" t="str">
            <v>46</v>
          </cell>
          <cell r="C2384" t="str">
            <v>043</v>
          </cell>
          <cell r="D2384" t="str">
            <v>Douglas</v>
          </cell>
          <cell r="E2384" t="str">
            <v>County</v>
          </cell>
          <cell r="F2384" t="str">
            <v>SD</v>
          </cell>
          <cell r="G2384">
            <v>3002</v>
          </cell>
          <cell r="H2384">
            <v>1</v>
          </cell>
          <cell r="I2384">
            <v>0</v>
          </cell>
          <cell r="J2384">
            <v>0</v>
          </cell>
          <cell r="K2384" t="str">
            <v>TONS</v>
          </cell>
        </row>
        <row r="2385">
          <cell r="A2385" t="str">
            <v>46045</v>
          </cell>
          <cell r="B2385" t="str">
            <v>46</v>
          </cell>
          <cell r="C2385" t="str">
            <v>045</v>
          </cell>
          <cell r="D2385" t="str">
            <v>Edmunds</v>
          </cell>
          <cell r="E2385" t="str">
            <v>County</v>
          </cell>
          <cell r="F2385" t="str">
            <v>SD</v>
          </cell>
          <cell r="G2385">
            <v>4071</v>
          </cell>
          <cell r="H2385">
            <v>1</v>
          </cell>
          <cell r="I2385">
            <v>0</v>
          </cell>
          <cell r="J2385">
            <v>0</v>
          </cell>
          <cell r="K2385" t="str">
            <v>TONS</v>
          </cell>
        </row>
        <row r="2386">
          <cell r="A2386" t="str">
            <v>46047</v>
          </cell>
          <cell r="B2386" t="str">
            <v>46</v>
          </cell>
          <cell r="C2386" t="str">
            <v>047</v>
          </cell>
          <cell r="D2386" t="str">
            <v>Fall River</v>
          </cell>
          <cell r="E2386" t="str">
            <v>County</v>
          </cell>
          <cell r="F2386" t="str">
            <v>SD</v>
          </cell>
          <cell r="G2386">
            <v>7094</v>
          </cell>
          <cell r="H2386">
            <v>0.49957710741471667</v>
          </cell>
          <cell r="I2386">
            <v>0</v>
          </cell>
          <cell r="J2386">
            <v>0</v>
          </cell>
          <cell r="K2386" t="str">
            <v>TONS</v>
          </cell>
        </row>
        <row r="2387">
          <cell r="A2387" t="str">
            <v>46049</v>
          </cell>
          <cell r="B2387" t="str">
            <v>46</v>
          </cell>
          <cell r="C2387" t="str">
            <v>049</v>
          </cell>
          <cell r="D2387" t="str">
            <v>Faulk</v>
          </cell>
          <cell r="E2387" t="str">
            <v>County</v>
          </cell>
          <cell r="F2387" t="str">
            <v>SD</v>
          </cell>
          <cell r="G2387">
            <v>2364</v>
          </cell>
          <cell r="H2387">
            <v>1</v>
          </cell>
          <cell r="I2387">
            <v>0</v>
          </cell>
          <cell r="J2387">
            <v>0</v>
          </cell>
          <cell r="K2387" t="str">
            <v>TONS</v>
          </cell>
        </row>
        <row r="2388">
          <cell r="A2388" t="str">
            <v>46051</v>
          </cell>
          <cell r="B2388" t="str">
            <v>46</v>
          </cell>
          <cell r="C2388" t="str">
            <v>051</v>
          </cell>
          <cell r="D2388" t="str">
            <v>Grant</v>
          </cell>
          <cell r="E2388" t="str">
            <v>County</v>
          </cell>
          <cell r="F2388" t="str">
            <v>SD</v>
          </cell>
          <cell r="G2388">
            <v>7356</v>
          </cell>
          <cell r="H2388">
            <v>0.55369766177270252</v>
          </cell>
          <cell r="I2388">
            <v>0</v>
          </cell>
          <cell r="J2388">
            <v>0</v>
          </cell>
          <cell r="K2388" t="str">
            <v>TONS</v>
          </cell>
        </row>
        <row r="2389">
          <cell r="A2389" t="str">
            <v>46053</v>
          </cell>
          <cell r="B2389" t="str">
            <v>46</v>
          </cell>
          <cell r="C2389" t="str">
            <v>053</v>
          </cell>
          <cell r="D2389" t="str">
            <v>Gregory</v>
          </cell>
          <cell r="E2389" t="str">
            <v>County</v>
          </cell>
          <cell r="F2389" t="str">
            <v>SD</v>
          </cell>
          <cell r="G2389">
            <v>4271</v>
          </cell>
          <cell r="H2389">
            <v>1</v>
          </cell>
          <cell r="I2389">
            <v>0</v>
          </cell>
          <cell r="J2389">
            <v>0</v>
          </cell>
          <cell r="K2389" t="str">
            <v>TONS</v>
          </cell>
        </row>
        <row r="2390">
          <cell r="A2390" t="str">
            <v>46055</v>
          </cell>
          <cell r="B2390" t="str">
            <v>46</v>
          </cell>
          <cell r="C2390" t="str">
            <v>055</v>
          </cell>
          <cell r="D2390" t="str">
            <v>Haakon</v>
          </cell>
          <cell r="E2390" t="str">
            <v>County</v>
          </cell>
          <cell r="F2390" t="str">
            <v>SD</v>
          </cell>
          <cell r="G2390">
            <v>1937</v>
          </cell>
          <cell r="H2390">
            <v>1</v>
          </cell>
          <cell r="I2390">
            <v>0</v>
          </cell>
          <cell r="J2390">
            <v>0</v>
          </cell>
          <cell r="K2390" t="str">
            <v>TONS</v>
          </cell>
        </row>
        <row r="2391">
          <cell r="A2391" t="str">
            <v>46057</v>
          </cell>
          <cell r="B2391" t="str">
            <v>46</v>
          </cell>
          <cell r="C2391" t="str">
            <v>057</v>
          </cell>
          <cell r="D2391" t="str">
            <v>Hamlin</v>
          </cell>
          <cell r="E2391" t="str">
            <v>County</v>
          </cell>
          <cell r="F2391" t="str">
            <v>SD</v>
          </cell>
          <cell r="G2391">
            <v>5903</v>
          </cell>
          <cell r="H2391">
            <v>1</v>
          </cell>
          <cell r="I2391">
            <v>0</v>
          </cell>
          <cell r="J2391">
            <v>0</v>
          </cell>
          <cell r="K2391" t="str">
            <v>TONS</v>
          </cell>
        </row>
        <row r="2392">
          <cell r="A2392" t="str">
            <v>46059</v>
          </cell>
          <cell r="B2392" t="str">
            <v>46</v>
          </cell>
          <cell r="C2392" t="str">
            <v>059</v>
          </cell>
          <cell r="D2392" t="str">
            <v>Hand</v>
          </cell>
          <cell r="E2392" t="str">
            <v>County</v>
          </cell>
          <cell r="F2392" t="str">
            <v>SD</v>
          </cell>
          <cell r="G2392">
            <v>3431</v>
          </cell>
          <cell r="H2392">
            <v>1</v>
          </cell>
          <cell r="I2392">
            <v>0</v>
          </cell>
          <cell r="J2392">
            <v>0</v>
          </cell>
          <cell r="K2392" t="str">
            <v>TONS</v>
          </cell>
        </row>
        <row r="2393">
          <cell r="A2393" t="str">
            <v>46061</v>
          </cell>
          <cell r="B2393" t="str">
            <v>46</v>
          </cell>
          <cell r="C2393" t="str">
            <v>061</v>
          </cell>
          <cell r="D2393" t="str">
            <v>Hanson</v>
          </cell>
          <cell r="E2393" t="str">
            <v>County</v>
          </cell>
          <cell r="F2393" t="str">
            <v>SD</v>
          </cell>
          <cell r="G2393">
            <v>3331</v>
          </cell>
          <cell r="H2393">
            <v>1</v>
          </cell>
          <cell r="I2393">
            <v>0</v>
          </cell>
          <cell r="J2393">
            <v>0</v>
          </cell>
          <cell r="K2393" t="str">
            <v>TONS</v>
          </cell>
        </row>
        <row r="2394">
          <cell r="A2394" t="str">
            <v>46063</v>
          </cell>
          <cell r="B2394" t="str">
            <v>46</v>
          </cell>
          <cell r="C2394" t="str">
            <v>063</v>
          </cell>
          <cell r="D2394" t="str">
            <v>Harding</v>
          </cell>
          <cell r="E2394" t="str">
            <v>County</v>
          </cell>
          <cell r="F2394" t="str">
            <v>SD</v>
          </cell>
          <cell r="G2394">
            <v>1255</v>
          </cell>
          <cell r="H2394">
            <v>1</v>
          </cell>
          <cell r="I2394">
            <v>0</v>
          </cell>
          <cell r="J2394">
            <v>0</v>
          </cell>
          <cell r="K2394" t="str">
            <v>TONS</v>
          </cell>
        </row>
        <row r="2395">
          <cell r="A2395" t="str">
            <v>46065</v>
          </cell>
          <cell r="B2395" t="str">
            <v>46</v>
          </cell>
          <cell r="C2395" t="str">
            <v>065</v>
          </cell>
          <cell r="D2395" t="str">
            <v>Hughes</v>
          </cell>
          <cell r="E2395" t="str">
            <v>County</v>
          </cell>
          <cell r="F2395" t="str">
            <v>SD</v>
          </cell>
          <cell r="G2395">
            <v>17022</v>
          </cell>
          <cell r="H2395">
            <v>0.25273175890024674</v>
          </cell>
          <cell r="I2395">
            <v>0</v>
          </cell>
          <cell r="J2395">
            <v>0</v>
          </cell>
          <cell r="K2395" t="str">
            <v>TONS</v>
          </cell>
        </row>
        <row r="2396">
          <cell r="A2396" t="str">
            <v>46067</v>
          </cell>
          <cell r="B2396" t="str">
            <v>46</v>
          </cell>
          <cell r="C2396" t="str">
            <v>067</v>
          </cell>
          <cell r="D2396" t="str">
            <v>Hutchinson</v>
          </cell>
          <cell r="E2396" t="str">
            <v>County</v>
          </cell>
          <cell r="F2396" t="str">
            <v>SD</v>
          </cell>
          <cell r="G2396">
            <v>7343</v>
          </cell>
          <cell r="H2396">
            <v>1</v>
          </cell>
          <cell r="I2396">
            <v>0</v>
          </cell>
          <cell r="J2396">
            <v>0</v>
          </cell>
          <cell r="K2396" t="str">
            <v>TONS</v>
          </cell>
        </row>
        <row r="2397">
          <cell r="A2397" t="str">
            <v>46069</v>
          </cell>
          <cell r="B2397" t="str">
            <v>46</v>
          </cell>
          <cell r="C2397" t="str">
            <v>069</v>
          </cell>
          <cell r="D2397" t="str">
            <v>Hyde</v>
          </cell>
          <cell r="E2397" t="str">
            <v>County</v>
          </cell>
          <cell r="F2397" t="str">
            <v>SD</v>
          </cell>
          <cell r="G2397">
            <v>1420</v>
          </cell>
          <cell r="H2397">
            <v>1</v>
          </cell>
          <cell r="I2397">
            <v>0</v>
          </cell>
          <cell r="J2397">
            <v>0</v>
          </cell>
          <cell r="K2397" t="str">
            <v>TONS</v>
          </cell>
        </row>
        <row r="2398">
          <cell r="A2398" t="str">
            <v>46071</v>
          </cell>
          <cell r="B2398" t="str">
            <v>46</v>
          </cell>
          <cell r="C2398" t="str">
            <v>071</v>
          </cell>
          <cell r="D2398" t="str">
            <v>Jackson</v>
          </cell>
          <cell r="E2398" t="str">
            <v>County</v>
          </cell>
          <cell r="F2398" t="str">
            <v>SD</v>
          </cell>
          <cell r="G2398">
            <v>3031</v>
          </cell>
          <cell r="H2398">
            <v>1</v>
          </cell>
          <cell r="I2398">
            <v>0</v>
          </cell>
          <cell r="J2398">
            <v>0</v>
          </cell>
          <cell r="K2398" t="str">
            <v>TONS</v>
          </cell>
        </row>
        <row r="2399">
          <cell r="A2399" t="str">
            <v>46073</v>
          </cell>
          <cell r="B2399" t="str">
            <v>46</v>
          </cell>
          <cell r="C2399" t="str">
            <v>073</v>
          </cell>
          <cell r="D2399" t="str">
            <v>Jerauld</v>
          </cell>
          <cell r="E2399" t="str">
            <v>County</v>
          </cell>
          <cell r="F2399" t="str">
            <v>SD</v>
          </cell>
          <cell r="G2399">
            <v>2071</v>
          </cell>
          <cell r="H2399">
            <v>1</v>
          </cell>
          <cell r="I2399">
            <v>0</v>
          </cell>
          <cell r="J2399">
            <v>0</v>
          </cell>
          <cell r="K2399" t="str">
            <v>TONS</v>
          </cell>
        </row>
        <row r="2400">
          <cell r="A2400" t="str">
            <v>46075</v>
          </cell>
          <cell r="B2400" t="str">
            <v>46</v>
          </cell>
          <cell r="C2400" t="str">
            <v>075</v>
          </cell>
          <cell r="D2400" t="str">
            <v>Jones</v>
          </cell>
          <cell r="E2400" t="str">
            <v>County</v>
          </cell>
          <cell r="F2400" t="str">
            <v>SD</v>
          </cell>
          <cell r="G2400">
            <v>1006</v>
          </cell>
          <cell r="H2400">
            <v>1</v>
          </cell>
          <cell r="I2400">
            <v>0</v>
          </cell>
          <cell r="J2400">
            <v>0</v>
          </cell>
          <cell r="K2400" t="str">
            <v>TONS</v>
          </cell>
        </row>
        <row r="2401">
          <cell r="A2401" t="str">
            <v>46077</v>
          </cell>
          <cell r="B2401" t="str">
            <v>46</v>
          </cell>
          <cell r="C2401" t="str">
            <v>077</v>
          </cell>
          <cell r="D2401" t="str">
            <v>Kingsbury</v>
          </cell>
          <cell r="E2401" t="str">
            <v>County</v>
          </cell>
          <cell r="F2401" t="str">
            <v>SD</v>
          </cell>
          <cell r="G2401">
            <v>5148</v>
          </cell>
          <cell r="H2401">
            <v>1</v>
          </cell>
          <cell r="I2401">
            <v>0</v>
          </cell>
          <cell r="J2401">
            <v>0</v>
          </cell>
          <cell r="K2401" t="str">
            <v>TONS</v>
          </cell>
        </row>
        <row r="2402">
          <cell r="A2402" t="str">
            <v>46079</v>
          </cell>
          <cell r="B2402" t="str">
            <v>46</v>
          </cell>
          <cell r="C2402" t="str">
            <v>079</v>
          </cell>
          <cell r="D2402" t="str">
            <v>Lake</v>
          </cell>
          <cell r="E2402" t="str">
            <v>County</v>
          </cell>
          <cell r="F2402" t="str">
            <v>SD</v>
          </cell>
          <cell r="G2402">
            <v>11200</v>
          </cell>
          <cell r="H2402">
            <v>0.44874999999999998</v>
          </cell>
          <cell r="I2402">
            <v>0</v>
          </cell>
          <cell r="J2402">
            <v>0</v>
          </cell>
          <cell r="K2402" t="str">
            <v>TONS</v>
          </cell>
        </row>
        <row r="2403">
          <cell r="A2403" t="str">
            <v>46081</v>
          </cell>
          <cell r="B2403" t="str">
            <v>46</v>
          </cell>
          <cell r="C2403" t="str">
            <v>081</v>
          </cell>
          <cell r="D2403" t="str">
            <v>Lawrence</v>
          </cell>
          <cell r="E2403" t="str">
            <v>County</v>
          </cell>
          <cell r="F2403" t="str">
            <v>SD</v>
          </cell>
          <cell r="G2403">
            <v>24097</v>
          </cell>
          <cell r="H2403">
            <v>0.36884259451383988</v>
          </cell>
          <cell r="I2403">
            <v>1</v>
          </cell>
          <cell r="J2403">
            <v>40.383049681514755</v>
          </cell>
          <cell r="K2403" t="str">
            <v>TONS</v>
          </cell>
        </row>
        <row r="2404">
          <cell r="A2404" t="str">
            <v>46083</v>
          </cell>
          <cell r="B2404" t="str">
            <v>46</v>
          </cell>
          <cell r="C2404" t="str">
            <v>083</v>
          </cell>
          <cell r="D2404" t="str">
            <v>Lincoln</v>
          </cell>
          <cell r="E2404" t="str">
            <v>County</v>
          </cell>
          <cell r="F2404" t="str">
            <v>SD</v>
          </cell>
          <cell r="G2404">
            <v>44828</v>
          </cell>
          <cell r="H2404">
            <v>0.29265191398233248</v>
          </cell>
          <cell r="I2404">
            <v>0</v>
          </cell>
          <cell r="J2404">
            <v>0</v>
          </cell>
          <cell r="K2404" t="str">
            <v>TONS</v>
          </cell>
        </row>
        <row r="2405">
          <cell r="A2405" t="str">
            <v>46085</v>
          </cell>
          <cell r="B2405" t="str">
            <v>46</v>
          </cell>
          <cell r="C2405" t="str">
            <v>085</v>
          </cell>
          <cell r="D2405" t="str">
            <v>Lyman</v>
          </cell>
          <cell r="E2405" t="str">
            <v>County</v>
          </cell>
          <cell r="F2405" t="str">
            <v>SD</v>
          </cell>
          <cell r="G2405">
            <v>3755</v>
          </cell>
          <cell r="H2405">
            <v>1</v>
          </cell>
          <cell r="I2405">
            <v>0</v>
          </cell>
          <cell r="J2405">
            <v>0</v>
          </cell>
          <cell r="K2405" t="str">
            <v>TONS</v>
          </cell>
        </row>
        <row r="2406">
          <cell r="A2406" t="str">
            <v>46087</v>
          </cell>
          <cell r="B2406" t="str">
            <v>46</v>
          </cell>
          <cell r="C2406" t="str">
            <v>087</v>
          </cell>
          <cell r="D2406" t="str">
            <v>McCook</v>
          </cell>
          <cell r="E2406" t="str">
            <v>County</v>
          </cell>
          <cell r="F2406" t="str">
            <v>SD</v>
          </cell>
          <cell r="G2406">
            <v>5618</v>
          </cell>
          <cell r="H2406">
            <v>1</v>
          </cell>
          <cell r="I2406">
            <v>0</v>
          </cell>
          <cell r="J2406">
            <v>0</v>
          </cell>
          <cell r="K2406" t="str">
            <v>TONS</v>
          </cell>
        </row>
        <row r="2407">
          <cell r="A2407" t="str">
            <v>46089</v>
          </cell>
          <cell r="B2407" t="str">
            <v>46</v>
          </cell>
          <cell r="C2407" t="str">
            <v>089</v>
          </cell>
          <cell r="D2407" t="str">
            <v>McPherson</v>
          </cell>
          <cell r="E2407" t="str">
            <v>County</v>
          </cell>
          <cell r="F2407" t="str">
            <v>SD</v>
          </cell>
          <cell r="G2407">
            <v>2459</v>
          </cell>
          <cell r="H2407">
            <v>1</v>
          </cell>
          <cell r="I2407">
            <v>0</v>
          </cell>
          <cell r="J2407">
            <v>0</v>
          </cell>
          <cell r="K2407" t="str">
            <v>TONS</v>
          </cell>
        </row>
        <row r="2408">
          <cell r="A2408" t="str">
            <v>46091</v>
          </cell>
          <cell r="B2408" t="str">
            <v>46</v>
          </cell>
          <cell r="C2408" t="str">
            <v>091</v>
          </cell>
          <cell r="D2408" t="str">
            <v>Marshall</v>
          </cell>
          <cell r="E2408" t="str">
            <v>County</v>
          </cell>
          <cell r="F2408" t="str">
            <v>SD</v>
          </cell>
          <cell r="G2408">
            <v>4656</v>
          </cell>
          <cell r="H2408">
            <v>1</v>
          </cell>
          <cell r="I2408">
            <v>0</v>
          </cell>
          <cell r="J2408">
            <v>0</v>
          </cell>
          <cell r="K2408" t="str">
            <v>TONS</v>
          </cell>
        </row>
        <row r="2409">
          <cell r="A2409" t="str">
            <v>46093</v>
          </cell>
          <cell r="B2409" t="str">
            <v>46</v>
          </cell>
          <cell r="C2409" t="str">
            <v>093</v>
          </cell>
          <cell r="D2409" t="str">
            <v>Meade</v>
          </cell>
          <cell r="E2409" t="str">
            <v>County</v>
          </cell>
          <cell r="F2409" t="str">
            <v>SD</v>
          </cell>
          <cell r="G2409">
            <v>25434</v>
          </cell>
          <cell r="H2409">
            <v>0.3799638279468428</v>
          </cell>
          <cell r="I2409">
            <v>0</v>
          </cell>
          <cell r="J2409">
            <v>0</v>
          </cell>
          <cell r="K2409" t="str">
            <v>TONS</v>
          </cell>
        </row>
        <row r="2410">
          <cell r="A2410" t="str">
            <v>46095</v>
          </cell>
          <cell r="B2410" t="str">
            <v>46</v>
          </cell>
          <cell r="C2410" t="str">
            <v>095</v>
          </cell>
          <cell r="D2410" t="str">
            <v>Mellette</v>
          </cell>
          <cell r="E2410" t="str">
            <v>County</v>
          </cell>
          <cell r="F2410" t="str">
            <v>SD</v>
          </cell>
          <cell r="G2410">
            <v>2048</v>
          </cell>
          <cell r="H2410">
            <v>1</v>
          </cell>
          <cell r="I2410">
            <v>0</v>
          </cell>
          <cell r="J2410">
            <v>0</v>
          </cell>
          <cell r="K2410" t="str">
            <v>TONS</v>
          </cell>
        </row>
        <row r="2411">
          <cell r="A2411" t="str">
            <v>46097</v>
          </cell>
          <cell r="B2411" t="str">
            <v>46</v>
          </cell>
          <cell r="C2411" t="str">
            <v>097</v>
          </cell>
          <cell r="D2411" t="str">
            <v>Miner</v>
          </cell>
          <cell r="E2411" t="str">
            <v>County</v>
          </cell>
          <cell r="F2411" t="str">
            <v>SD</v>
          </cell>
          <cell r="G2411">
            <v>2389</v>
          </cell>
          <cell r="H2411">
            <v>1</v>
          </cell>
          <cell r="I2411">
            <v>1</v>
          </cell>
          <cell r="J2411">
            <v>10.854534843512461</v>
          </cell>
          <cell r="K2411" t="str">
            <v>TONS</v>
          </cell>
        </row>
        <row r="2412">
          <cell r="A2412" t="str">
            <v>46099</v>
          </cell>
          <cell r="B2412" t="str">
            <v>46</v>
          </cell>
          <cell r="C2412" t="str">
            <v>099</v>
          </cell>
          <cell r="D2412" t="str">
            <v>Minnehaha</v>
          </cell>
          <cell r="E2412" t="str">
            <v>County</v>
          </cell>
          <cell r="F2412" t="str">
            <v>SD</v>
          </cell>
          <cell r="G2412">
            <v>169468</v>
          </cell>
          <cell r="H2412">
            <v>0.13636202704935446</v>
          </cell>
          <cell r="I2412">
            <v>0</v>
          </cell>
          <cell r="J2412">
            <v>0</v>
          </cell>
          <cell r="K2412" t="str">
            <v>TONS</v>
          </cell>
        </row>
        <row r="2413">
          <cell r="A2413" t="str">
            <v>46101</v>
          </cell>
          <cell r="B2413" t="str">
            <v>46</v>
          </cell>
          <cell r="C2413" t="str">
            <v>101</v>
          </cell>
          <cell r="D2413" t="str">
            <v>Moody</v>
          </cell>
          <cell r="E2413" t="str">
            <v>County</v>
          </cell>
          <cell r="F2413" t="str">
            <v>SD</v>
          </cell>
          <cell r="G2413">
            <v>6486</v>
          </cell>
          <cell r="H2413">
            <v>1</v>
          </cell>
          <cell r="I2413">
            <v>0</v>
          </cell>
          <cell r="J2413">
            <v>0</v>
          </cell>
          <cell r="K2413" t="str">
            <v>TONS</v>
          </cell>
        </row>
        <row r="2414">
          <cell r="A2414" t="str">
            <v>46103</v>
          </cell>
          <cell r="B2414" t="str">
            <v>46</v>
          </cell>
          <cell r="C2414" t="str">
            <v>103</v>
          </cell>
          <cell r="D2414" t="str">
            <v>Pennington</v>
          </cell>
          <cell r="E2414" t="str">
            <v>County</v>
          </cell>
          <cell r="F2414" t="str">
            <v>SD</v>
          </cell>
          <cell r="G2414">
            <v>100948</v>
          </cell>
          <cell r="H2414">
            <v>0.20801798945991995</v>
          </cell>
          <cell r="I2414">
            <v>0.5</v>
          </cell>
          <cell r="J2414">
            <v>47.704976387383461</v>
          </cell>
          <cell r="K2414" t="str">
            <v>TONS</v>
          </cell>
        </row>
        <row r="2415">
          <cell r="A2415" t="str">
            <v>46105</v>
          </cell>
          <cell r="B2415" t="str">
            <v>46</v>
          </cell>
          <cell r="C2415" t="str">
            <v>105</v>
          </cell>
          <cell r="D2415" t="str">
            <v>Perkins</v>
          </cell>
          <cell r="E2415" t="str">
            <v>County</v>
          </cell>
          <cell r="F2415" t="str">
            <v>SD</v>
          </cell>
          <cell r="G2415">
            <v>2982</v>
          </cell>
          <cell r="H2415">
            <v>1</v>
          </cell>
          <cell r="I2415">
            <v>0</v>
          </cell>
          <cell r="J2415">
            <v>0</v>
          </cell>
          <cell r="K2415" t="str">
            <v>TONS</v>
          </cell>
        </row>
        <row r="2416">
          <cell r="A2416" t="str">
            <v>46107</v>
          </cell>
          <cell r="B2416" t="str">
            <v>46</v>
          </cell>
          <cell r="C2416" t="str">
            <v>107</v>
          </cell>
          <cell r="D2416" t="str">
            <v>Potter</v>
          </cell>
          <cell r="E2416" t="str">
            <v>County</v>
          </cell>
          <cell r="F2416" t="str">
            <v>SD</v>
          </cell>
          <cell r="G2416">
            <v>2329</v>
          </cell>
          <cell r="H2416">
            <v>1</v>
          </cell>
          <cell r="I2416">
            <v>0</v>
          </cell>
          <cell r="J2416">
            <v>0</v>
          </cell>
          <cell r="K2416" t="str">
            <v>TONS</v>
          </cell>
        </row>
        <row r="2417">
          <cell r="A2417" t="str">
            <v>46109</v>
          </cell>
          <cell r="B2417" t="str">
            <v>46</v>
          </cell>
          <cell r="C2417" t="str">
            <v>109</v>
          </cell>
          <cell r="D2417" t="str">
            <v>Roberts</v>
          </cell>
          <cell r="E2417" t="str">
            <v>County</v>
          </cell>
          <cell r="F2417" t="str">
            <v>SD</v>
          </cell>
          <cell r="G2417">
            <v>10149</v>
          </cell>
          <cell r="H2417">
            <v>1</v>
          </cell>
          <cell r="I2417">
            <v>0</v>
          </cell>
          <cell r="J2417">
            <v>0</v>
          </cell>
          <cell r="K2417" t="str">
            <v>TONS</v>
          </cell>
        </row>
        <row r="2418">
          <cell r="A2418" t="str">
            <v>46111</v>
          </cell>
          <cell r="B2418" t="str">
            <v>46</v>
          </cell>
          <cell r="C2418" t="str">
            <v>111</v>
          </cell>
          <cell r="D2418" t="str">
            <v>Sanborn</v>
          </cell>
          <cell r="E2418" t="str">
            <v>County</v>
          </cell>
          <cell r="F2418" t="str">
            <v>SD</v>
          </cell>
          <cell r="G2418">
            <v>2355</v>
          </cell>
          <cell r="H2418">
            <v>1</v>
          </cell>
          <cell r="I2418">
            <v>0</v>
          </cell>
          <cell r="J2418">
            <v>0</v>
          </cell>
          <cell r="K2418" t="str">
            <v>TONS</v>
          </cell>
        </row>
        <row r="2419">
          <cell r="A2419" t="str">
            <v>46113</v>
          </cell>
          <cell r="B2419" t="str">
            <v>46</v>
          </cell>
          <cell r="C2419" t="str">
            <v>113</v>
          </cell>
          <cell r="D2419" t="str">
            <v>Shannon</v>
          </cell>
          <cell r="E2419" t="str">
            <v>County</v>
          </cell>
          <cell r="F2419" t="str">
            <v>SD</v>
          </cell>
          <cell r="G2419">
            <v>13586</v>
          </cell>
          <cell r="H2419">
            <v>0.79979390549094653</v>
          </cell>
          <cell r="I2419">
            <v>0</v>
          </cell>
          <cell r="J2419">
            <v>0</v>
          </cell>
          <cell r="K2419" t="str">
            <v>TONS</v>
          </cell>
        </row>
        <row r="2420">
          <cell r="A2420" t="str">
            <v>46115</v>
          </cell>
          <cell r="B2420" t="str">
            <v>46</v>
          </cell>
          <cell r="C2420" t="str">
            <v>115</v>
          </cell>
          <cell r="D2420" t="str">
            <v>Spink</v>
          </cell>
          <cell r="E2420" t="str">
            <v>County</v>
          </cell>
          <cell r="F2420" t="str">
            <v>SD</v>
          </cell>
          <cell r="G2420">
            <v>6415</v>
          </cell>
          <cell r="H2420">
            <v>1</v>
          </cell>
          <cell r="I2420">
            <v>0</v>
          </cell>
          <cell r="J2420">
            <v>0</v>
          </cell>
          <cell r="K2420" t="str">
            <v>TONS</v>
          </cell>
        </row>
        <row r="2421">
          <cell r="A2421" t="str">
            <v>46117</v>
          </cell>
          <cell r="B2421" t="str">
            <v>46</v>
          </cell>
          <cell r="C2421" t="str">
            <v>117</v>
          </cell>
          <cell r="D2421" t="str">
            <v>Stanley</v>
          </cell>
          <cell r="E2421" t="str">
            <v>County</v>
          </cell>
          <cell r="F2421" t="str">
            <v>SD</v>
          </cell>
          <cell r="G2421">
            <v>2966</v>
          </cell>
          <cell r="H2421">
            <v>0.42515171948752528</v>
          </cell>
          <cell r="I2421">
            <v>0</v>
          </cell>
          <cell r="J2421">
            <v>0</v>
          </cell>
          <cell r="K2421" t="str">
            <v>TONS</v>
          </cell>
        </row>
        <row r="2422">
          <cell r="A2422" t="str">
            <v>46119</v>
          </cell>
          <cell r="B2422" t="str">
            <v>46</v>
          </cell>
          <cell r="C2422" t="str">
            <v>119</v>
          </cell>
          <cell r="D2422" t="str">
            <v>Sully</v>
          </cell>
          <cell r="E2422" t="str">
            <v>County</v>
          </cell>
          <cell r="F2422" t="str">
            <v>SD</v>
          </cell>
          <cell r="G2422">
            <v>1373</v>
          </cell>
          <cell r="H2422">
            <v>1</v>
          </cell>
          <cell r="I2422">
            <v>0</v>
          </cell>
          <cell r="J2422">
            <v>0</v>
          </cell>
          <cell r="K2422" t="str">
            <v>TONS</v>
          </cell>
        </row>
        <row r="2423">
          <cell r="A2423" t="str">
            <v>46121</v>
          </cell>
          <cell r="B2423" t="str">
            <v>46</v>
          </cell>
          <cell r="C2423" t="str">
            <v>121</v>
          </cell>
          <cell r="D2423" t="str">
            <v>Todd</v>
          </cell>
          <cell r="E2423" t="str">
            <v>County</v>
          </cell>
          <cell r="F2423" t="str">
            <v>SD</v>
          </cell>
          <cell r="G2423">
            <v>9612</v>
          </cell>
          <cell r="H2423">
            <v>1</v>
          </cell>
          <cell r="I2423">
            <v>0</v>
          </cell>
          <cell r="J2423">
            <v>0</v>
          </cell>
          <cell r="K2423" t="str">
            <v>TONS</v>
          </cell>
        </row>
        <row r="2424">
          <cell r="A2424" t="str">
            <v>46123</v>
          </cell>
          <cell r="B2424" t="str">
            <v>46</v>
          </cell>
          <cell r="C2424" t="str">
            <v>123</v>
          </cell>
          <cell r="D2424" t="str">
            <v>Tripp</v>
          </cell>
          <cell r="E2424" t="str">
            <v>County</v>
          </cell>
          <cell r="F2424" t="str">
            <v>SD</v>
          </cell>
          <cell r="G2424">
            <v>5644</v>
          </cell>
          <cell r="H2424">
            <v>0.48493975903614456</v>
          </cell>
          <cell r="I2424">
            <v>0</v>
          </cell>
          <cell r="J2424">
            <v>0</v>
          </cell>
          <cell r="K2424" t="str">
            <v>TONS</v>
          </cell>
        </row>
        <row r="2425">
          <cell r="A2425" t="str">
            <v>46125</v>
          </cell>
          <cell r="B2425" t="str">
            <v>46</v>
          </cell>
          <cell r="C2425" t="str">
            <v>125</v>
          </cell>
          <cell r="D2425" t="str">
            <v>Turner</v>
          </cell>
          <cell r="E2425" t="str">
            <v>County</v>
          </cell>
          <cell r="F2425" t="str">
            <v>SD</v>
          </cell>
          <cell r="G2425">
            <v>8347</v>
          </cell>
          <cell r="H2425">
            <v>1</v>
          </cell>
          <cell r="I2425">
            <v>0</v>
          </cell>
          <cell r="J2425">
            <v>0</v>
          </cell>
          <cell r="K2425" t="str">
            <v>TONS</v>
          </cell>
        </row>
        <row r="2426">
          <cell r="A2426" t="str">
            <v>46127</v>
          </cell>
          <cell r="B2426" t="str">
            <v>46</v>
          </cell>
          <cell r="C2426" t="str">
            <v>127</v>
          </cell>
          <cell r="D2426" t="str">
            <v>Union</v>
          </cell>
          <cell r="E2426" t="str">
            <v>County</v>
          </cell>
          <cell r="F2426" t="str">
            <v>SD</v>
          </cell>
          <cell r="G2426">
            <v>14399</v>
          </cell>
          <cell r="H2426">
            <v>0.61393152302243215</v>
          </cell>
          <cell r="I2426">
            <v>0</v>
          </cell>
          <cell r="J2426">
            <v>0</v>
          </cell>
          <cell r="K2426" t="str">
            <v>TONS</v>
          </cell>
        </row>
        <row r="2427">
          <cell r="A2427" t="str">
            <v>46129</v>
          </cell>
          <cell r="B2427" t="str">
            <v>46</v>
          </cell>
          <cell r="C2427" t="str">
            <v>129</v>
          </cell>
          <cell r="D2427" t="str">
            <v>Walworth</v>
          </cell>
          <cell r="E2427" t="str">
            <v>County</v>
          </cell>
          <cell r="F2427" t="str">
            <v>SD</v>
          </cell>
          <cell r="G2427">
            <v>5438</v>
          </cell>
          <cell r="H2427">
            <v>0.36428834130194926</v>
          </cell>
          <cell r="I2427">
            <v>0</v>
          </cell>
          <cell r="J2427">
            <v>0</v>
          </cell>
          <cell r="K2427" t="str">
            <v>TONS</v>
          </cell>
        </row>
        <row r="2428">
          <cell r="A2428" t="str">
            <v>46135</v>
          </cell>
          <cell r="B2428" t="str">
            <v>46</v>
          </cell>
          <cell r="C2428" t="str">
            <v>135</v>
          </cell>
          <cell r="D2428" t="str">
            <v>Yankton</v>
          </cell>
          <cell r="E2428" t="str">
            <v>County</v>
          </cell>
          <cell r="F2428" t="str">
            <v>SD</v>
          </cell>
          <cell r="G2428">
            <v>22438</v>
          </cell>
          <cell r="H2428">
            <v>0.34766913272127642</v>
          </cell>
          <cell r="I2428">
            <v>0</v>
          </cell>
          <cell r="J2428">
            <v>0</v>
          </cell>
          <cell r="K2428" t="str">
            <v>TONS</v>
          </cell>
        </row>
        <row r="2429">
          <cell r="A2429" t="str">
            <v>46137</v>
          </cell>
          <cell r="B2429" t="str">
            <v>46</v>
          </cell>
          <cell r="C2429" t="str">
            <v>137</v>
          </cell>
          <cell r="D2429" t="str">
            <v>Ziebach</v>
          </cell>
          <cell r="E2429" t="str">
            <v>County</v>
          </cell>
          <cell r="F2429" t="str">
            <v>SD</v>
          </cell>
          <cell r="G2429">
            <v>2801</v>
          </cell>
          <cell r="H2429">
            <v>0.73545162441985001</v>
          </cell>
          <cell r="I2429">
            <v>0</v>
          </cell>
          <cell r="J2429">
            <v>0</v>
          </cell>
          <cell r="K2429" t="str">
            <v>TONS</v>
          </cell>
        </row>
        <row r="2430">
          <cell r="A2430" t="str">
            <v>47001</v>
          </cell>
          <cell r="B2430" t="str">
            <v>47</v>
          </cell>
          <cell r="C2430" t="str">
            <v>001</v>
          </cell>
          <cell r="D2430" t="str">
            <v>Anderson</v>
          </cell>
          <cell r="E2430" t="str">
            <v>County</v>
          </cell>
          <cell r="F2430" t="str">
            <v>TN</v>
          </cell>
          <cell r="G2430">
            <v>75129</v>
          </cell>
          <cell r="H2430">
            <v>0.346617151832182</v>
          </cell>
          <cell r="I2430">
            <v>1</v>
          </cell>
          <cell r="J2430">
            <v>118.31851898698534</v>
          </cell>
          <cell r="K2430" t="str">
            <v>TONS</v>
          </cell>
        </row>
        <row r="2431">
          <cell r="A2431" t="str">
            <v>47003</v>
          </cell>
          <cell r="B2431" t="str">
            <v>47</v>
          </cell>
          <cell r="C2431" t="str">
            <v>003</v>
          </cell>
          <cell r="D2431" t="str">
            <v>Bedford</v>
          </cell>
          <cell r="E2431" t="str">
            <v>County</v>
          </cell>
          <cell r="F2431" t="str">
            <v>TN</v>
          </cell>
          <cell r="G2431">
            <v>45058</v>
          </cell>
          <cell r="H2431">
            <v>0.556016689600071</v>
          </cell>
          <cell r="I2431">
            <v>0.5</v>
          </cell>
          <cell r="J2431">
            <v>56.914747056198763</v>
          </cell>
          <cell r="K2431" t="str">
            <v>TONS</v>
          </cell>
        </row>
        <row r="2432">
          <cell r="A2432" t="str">
            <v>47005</v>
          </cell>
          <cell r="B2432" t="str">
            <v>47</v>
          </cell>
          <cell r="C2432" t="str">
            <v>005</v>
          </cell>
          <cell r="D2432" t="str">
            <v>Benton</v>
          </cell>
          <cell r="E2432" t="str">
            <v>County</v>
          </cell>
          <cell r="F2432" t="str">
            <v>TN</v>
          </cell>
          <cell r="G2432">
            <v>16489</v>
          </cell>
          <cell r="H2432">
            <v>0.78458366183516282</v>
          </cell>
          <cell r="I2432">
            <v>1</v>
          </cell>
          <cell r="J2432">
            <v>58.779873281925788</v>
          </cell>
          <cell r="K2432" t="str">
            <v>TONS</v>
          </cell>
        </row>
        <row r="2433">
          <cell r="A2433" t="str">
            <v>47007</v>
          </cell>
          <cell r="B2433" t="str">
            <v>47</v>
          </cell>
          <cell r="C2433" t="str">
            <v>007</v>
          </cell>
          <cell r="D2433" t="str">
            <v>Bledsoe</v>
          </cell>
          <cell r="E2433" t="str">
            <v>County</v>
          </cell>
          <cell r="F2433" t="str">
            <v>TN</v>
          </cell>
          <cell r="G2433">
            <v>12876</v>
          </cell>
          <cell r="H2433">
            <v>1</v>
          </cell>
          <cell r="I2433">
            <v>1</v>
          </cell>
          <cell r="J2433">
            <v>58.502716887846979</v>
          </cell>
          <cell r="K2433" t="str">
            <v>TONS</v>
          </cell>
        </row>
        <row r="2434">
          <cell r="A2434" t="str">
            <v>47009</v>
          </cell>
          <cell r="B2434" t="str">
            <v>47</v>
          </cell>
          <cell r="C2434" t="str">
            <v>009</v>
          </cell>
          <cell r="D2434" t="str">
            <v>Blount</v>
          </cell>
          <cell r="E2434" t="str">
            <v>County</v>
          </cell>
          <cell r="F2434" t="str">
            <v>TN</v>
          </cell>
          <cell r="G2434">
            <v>123010</v>
          </cell>
          <cell r="H2434">
            <v>0.32631493374522397</v>
          </cell>
          <cell r="I2434">
            <v>1</v>
          </cell>
          <cell r="J2434">
            <v>182.37799439874013</v>
          </cell>
          <cell r="K2434" t="str">
            <v>TONS</v>
          </cell>
        </row>
        <row r="2435">
          <cell r="A2435" t="str">
            <v>47011</v>
          </cell>
          <cell r="B2435" t="str">
            <v>47</v>
          </cell>
          <cell r="C2435" t="str">
            <v>011</v>
          </cell>
          <cell r="D2435" t="str">
            <v>Bradley</v>
          </cell>
          <cell r="E2435" t="str">
            <v>County</v>
          </cell>
          <cell r="F2435" t="str">
            <v>TN</v>
          </cell>
          <cell r="G2435">
            <v>98963</v>
          </cell>
          <cell r="H2435">
            <v>0.3297191879793458</v>
          </cell>
          <cell r="I2435">
            <v>1</v>
          </cell>
          <cell r="J2435">
            <v>148.25595309493997</v>
          </cell>
          <cell r="K2435" t="str">
            <v>TONS</v>
          </cell>
        </row>
        <row r="2436">
          <cell r="A2436" t="str">
            <v>47013</v>
          </cell>
          <cell r="B2436" t="str">
            <v>47</v>
          </cell>
          <cell r="C2436" t="str">
            <v>013</v>
          </cell>
          <cell r="D2436" t="str">
            <v>Campbell</v>
          </cell>
          <cell r="E2436" t="str">
            <v>County</v>
          </cell>
          <cell r="F2436" t="str">
            <v>TN</v>
          </cell>
          <cell r="G2436">
            <v>40716</v>
          </cell>
          <cell r="H2436">
            <v>0.55022595539836916</v>
          </cell>
          <cell r="I2436">
            <v>1</v>
          </cell>
          <cell r="J2436">
            <v>101.7890933860233</v>
          </cell>
          <cell r="K2436" t="str">
            <v>TONS</v>
          </cell>
        </row>
        <row r="2437">
          <cell r="A2437" t="str">
            <v>47015</v>
          </cell>
          <cell r="B2437" t="str">
            <v>47</v>
          </cell>
          <cell r="C2437" t="str">
            <v>015</v>
          </cell>
          <cell r="D2437" t="str">
            <v>Cannon</v>
          </cell>
          <cell r="E2437" t="str">
            <v>County</v>
          </cell>
          <cell r="F2437" t="str">
            <v>TN</v>
          </cell>
          <cell r="G2437">
            <v>13801</v>
          </cell>
          <cell r="H2437">
            <v>0.81131802043330192</v>
          </cell>
          <cell r="I2437">
            <v>1</v>
          </cell>
          <cell r="J2437">
            <v>50.874100729514034</v>
          </cell>
          <cell r="K2437" t="str">
            <v>TONS</v>
          </cell>
        </row>
        <row r="2438">
          <cell r="A2438" t="str">
            <v>47017</v>
          </cell>
          <cell r="B2438" t="str">
            <v>47</v>
          </cell>
          <cell r="C2438" t="str">
            <v>017</v>
          </cell>
          <cell r="D2438" t="str">
            <v>Carroll</v>
          </cell>
          <cell r="E2438" t="str">
            <v>County</v>
          </cell>
          <cell r="F2438" t="str">
            <v>TN</v>
          </cell>
          <cell r="G2438">
            <v>28522</v>
          </cell>
          <cell r="H2438">
            <v>0.83058691536357898</v>
          </cell>
          <cell r="I2438">
            <v>1</v>
          </cell>
          <cell r="J2438">
            <v>107.63663894634165</v>
          </cell>
          <cell r="K2438" t="str">
            <v>TONS</v>
          </cell>
        </row>
        <row r="2439">
          <cell r="A2439" t="str">
            <v>47019</v>
          </cell>
          <cell r="B2439" t="str">
            <v>47</v>
          </cell>
          <cell r="C2439" t="str">
            <v>019</v>
          </cell>
          <cell r="D2439" t="str">
            <v>Carter</v>
          </cell>
          <cell r="E2439" t="str">
            <v>County</v>
          </cell>
          <cell r="F2439" t="str">
            <v>TN</v>
          </cell>
          <cell r="G2439">
            <v>57424</v>
          </cell>
          <cell r="H2439">
            <v>0.40965449986068542</v>
          </cell>
          <cell r="I2439">
            <v>1</v>
          </cell>
          <cell r="J2439">
            <v>106.88241007065179</v>
          </cell>
          <cell r="K2439" t="str">
            <v>TONS</v>
          </cell>
        </row>
        <row r="2440">
          <cell r="A2440" t="str">
            <v>47021</v>
          </cell>
          <cell r="B2440" t="str">
            <v>47</v>
          </cell>
          <cell r="C2440" t="str">
            <v>021</v>
          </cell>
          <cell r="D2440" t="str">
            <v>Cheatham</v>
          </cell>
          <cell r="E2440" t="str">
            <v>County</v>
          </cell>
          <cell r="F2440" t="str">
            <v>TN</v>
          </cell>
          <cell r="G2440">
            <v>39105</v>
          </cell>
          <cell r="H2440">
            <v>0.82961258151131567</v>
          </cell>
          <cell r="I2440">
            <v>1</v>
          </cell>
          <cell r="J2440">
            <v>147.40176617548397</v>
          </cell>
          <cell r="K2440" t="str">
            <v>TONS</v>
          </cell>
        </row>
        <row r="2441">
          <cell r="A2441" t="str">
            <v>47023</v>
          </cell>
          <cell r="B2441" t="str">
            <v>47</v>
          </cell>
          <cell r="C2441" t="str">
            <v>023</v>
          </cell>
          <cell r="D2441" t="str">
            <v>Chester</v>
          </cell>
          <cell r="E2441" t="str">
            <v>County</v>
          </cell>
          <cell r="F2441" t="str">
            <v>TN</v>
          </cell>
          <cell r="G2441">
            <v>17131</v>
          </cell>
          <cell r="H2441">
            <v>0.65244293969995915</v>
          </cell>
          <cell r="I2441">
            <v>1</v>
          </cell>
          <cell r="J2441">
            <v>50.783229780635736</v>
          </cell>
          <cell r="K2441" t="str">
            <v>TONS</v>
          </cell>
        </row>
        <row r="2442">
          <cell r="A2442" t="str">
            <v>47025</v>
          </cell>
          <cell r="B2442" t="str">
            <v>47</v>
          </cell>
          <cell r="C2442" t="str">
            <v>025</v>
          </cell>
          <cell r="D2442" t="str">
            <v>Claiborne</v>
          </cell>
          <cell r="E2442" t="str">
            <v>County</v>
          </cell>
          <cell r="F2442" t="str">
            <v>TN</v>
          </cell>
          <cell r="G2442">
            <v>32213</v>
          </cell>
          <cell r="H2442">
            <v>0.71554962282308388</v>
          </cell>
          <cell r="I2442">
            <v>1</v>
          </cell>
          <cell r="J2442">
            <v>104.72876858223619</v>
          </cell>
          <cell r="K2442" t="str">
            <v>TONS</v>
          </cell>
        </row>
        <row r="2443">
          <cell r="A2443" t="str">
            <v>47027</v>
          </cell>
          <cell r="B2443" t="str">
            <v>47</v>
          </cell>
          <cell r="C2443" t="str">
            <v>027</v>
          </cell>
          <cell r="D2443" t="str">
            <v>Clay</v>
          </cell>
          <cell r="E2443" t="str">
            <v>County</v>
          </cell>
          <cell r="F2443" t="str">
            <v>TN</v>
          </cell>
          <cell r="G2443">
            <v>7861</v>
          </cell>
          <cell r="H2443">
            <v>1</v>
          </cell>
          <cell r="I2443">
            <v>1</v>
          </cell>
          <cell r="J2443">
            <v>35.716826456614264</v>
          </cell>
          <cell r="K2443" t="str">
            <v>TONS</v>
          </cell>
        </row>
        <row r="2444">
          <cell r="A2444" t="str">
            <v>47029</v>
          </cell>
          <cell r="B2444" t="str">
            <v>47</v>
          </cell>
          <cell r="C2444" t="str">
            <v>029</v>
          </cell>
          <cell r="D2444" t="str">
            <v>Cocke</v>
          </cell>
          <cell r="E2444" t="str">
            <v>County</v>
          </cell>
          <cell r="F2444" t="str">
            <v>TN</v>
          </cell>
          <cell r="G2444">
            <v>35662</v>
          </cell>
          <cell r="H2444">
            <v>0.67531265773091809</v>
          </cell>
          <cell r="I2444">
            <v>1</v>
          </cell>
          <cell r="J2444">
            <v>109.42225309180017</v>
          </cell>
          <cell r="K2444" t="str">
            <v>TONS</v>
          </cell>
        </row>
        <row r="2445">
          <cell r="A2445" t="str">
            <v>47031</v>
          </cell>
          <cell r="B2445" t="str">
            <v>47</v>
          </cell>
          <cell r="C2445" t="str">
            <v>031</v>
          </cell>
          <cell r="D2445" t="str">
            <v>Coffee</v>
          </cell>
          <cell r="E2445" t="str">
            <v>County</v>
          </cell>
          <cell r="F2445" t="str">
            <v>TN</v>
          </cell>
          <cell r="G2445">
            <v>52796</v>
          </cell>
          <cell r="H2445">
            <v>0.47289567391469051</v>
          </cell>
          <cell r="I2445">
            <v>1</v>
          </cell>
          <cell r="J2445">
            <v>113.43874903222084</v>
          </cell>
          <cell r="K2445" t="str">
            <v>TONS</v>
          </cell>
        </row>
        <row r="2446">
          <cell r="A2446" t="str">
            <v>47033</v>
          </cell>
          <cell r="B2446" t="str">
            <v>47</v>
          </cell>
          <cell r="C2446" t="str">
            <v>033</v>
          </cell>
          <cell r="D2446" t="str">
            <v>Crockett</v>
          </cell>
          <cell r="E2446" t="str">
            <v>County</v>
          </cell>
          <cell r="F2446" t="str">
            <v>TN</v>
          </cell>
          <cell r="G2446">
            <v>14586</v>
          </cell>
          <cell r="H2446">
            <v>0.6737967914438503</v>
          </cell>
          <cell r="I2446">
            <v>1</v>
          </cell>
          <cell r="J2446">
            <v>44.653984278794667</v>
          </cell>
          <cell r="K2446" t="str">
            <v>TONS</v>
          </cell>
        </row>
        <row r="2447">
          <cell r="A2447" t="str">
            <v>47035</v>
          </cell>
          <cell r="B2447" t="str">
            <v>47</v>
          </cell>
          <cell r="C2447" t="str">
            <v>035</v>
          </cell>
          <cell r="D2447" t="str">
            <v>Cumberland</v>
          </cell>
          <cell r="E2447" t="str">
            <v>County</v>
          </cell>
          <cell r="F2447" t="str">
            <v>TN</v>
          </cell>
          <cell r="G2447">
            <v>56053</v>
          </cell>
          <cell r="H2447">
            <v>0.60892369721513573</v>
          </cell>
          <cell r="I2447">
            <v>1</v>
          </cell>
          <cell r="J2447">
            <v>155.08036135570001</v>
          </cell>
          <cell r="K2447" t="str">
            <v>TONS</v>
          </cell>
        </row>
        <row r="2448">
          <cell r="A2448" t="str">
            <v>47037</v>
          </cell>
          <cell r="B2448" t="str">
            <v>47</v>
          </cell>
          <cell r="C2448" t="str">
            <v>037</v>
          </cell>
          <cell r="D2448" t="str">
            <v>Davidson</v>
          </cell>
          <cell r="E2448" t="str">
            <v>County</v>
          </cell>
          <cell r="F2448" t="str">
            <v>TN</v>
          </cell>
          <cell r="G2448">
            <v>626681</v>
          </cell>
          <cell r="H2448">
            <v>3.4119432374685045E-2</v>
          </cell>
          <cell r="I2448">
            <v>1</v>
          </cell>
          <cell r="J2448">
            <v>0</v>
          </cell>
          <cell r="K2448" t="str">
            <v>TONS</v>
          </cell>
        </row>
        <row r="2449">
          <cell r="A2449" t="str">
            <v>47039</v>
          </cell>
          <cell r="B2449" t="str">
            <v>47</v>
          </cell>
          <cell r="C2449" t="str">
            <v>039</v>
          </cell>
          <cell r="D2449" t="str">
            <v>Decatur</v>
          </cell>
          <cell r="E2449" t="str">
            <v>County</v>
          </cell>
          <cell r="F2449" t="str">
            <v>TN</v>
          </cell>
          <cell r="G2449">
            <v>11757</v>
          </cell>
          <cell r="H2449">
            <v>1</v>
          </cell>
          <cell r="I2449">
            <v>1</v>
          </cell>
          <cell r="J2449">
            <v>53.418487298106328</v>
          </cell>
          <cell r="K2449" t="str">
            <v>TONS</v>
          </cell>
        </row>
        <row r="2450">
          <cell r="A2450" t="str">
            <v>47041</v>
          </cell>
          <cell r="B2450" t="str">
            <v>47</v>
          </cell>
          <cell r="C2450" t="str">
            <v>041</v>
          </cell>
          <cell r="D2450" t="str">
            <v>DeKalb</v>
          </cell>
          <cell r="E2450" t="str">
            <v>County</v>
          </cell>
          <cell r="F2450" t="str">
            <v>TN</v>
          </cell>
          <cell r="G2450">
            <v>18723</v>
          </cell>
          <cell r="H2450">
            <v>0.78368851145649732</v>
          </cell>
          <cell r="I2450">
            <v>1</v>
          </cell>
          <cell r="J2450">
            <v>66.667471644561886</v>
          </cell>
          <cell r="K2450" t="str">
            <v>TONS</v>
          </cell>
        </row>
        <row r="2451">
          <cell r="A2451" t="str">
            <v>47043</v>
          </cell>
          <cell r="B2451" t="str">
            <v>47</v>
          </cell>
          <cell r="C2451" t="str">
            <v>043</v>
          </cell>
          <cell r="D2451" t="str">
            <v>Dickson</v>
          </cell>
          <cell r="E2451" t="str">
            <v>County</v>
          </cell>
          <cell r="F2451" t="str">
            <v>TN</v>
          </cell>
          <cell r="G2451">
            <v>49666</v>
          </cell>
          <cell r="H2451">
            <v>0.6775258728305078</v>
          </cell>
          <cell r="I2451">
            <v>1</v>
          </cell>
          <cell r="J2451">
            <v>152.89037148773303</v>
          </cell>
          <cell r="K2451" t="str">
            <v>TONS</v>
          </cell>
        </row>
        <row r="2452">
          <cell r="A2452" t="str">
            <v>47045</v>
          </cell>
          <cell r="B2452" t="str">
            <v>47</v>
          </cell>
          <cell r="C2452" t="str">
            <v>045</v>
          </cell>
          <cell r="D2452" t="str">
            <v>Dyer</v>
          </cell>
          <cell r="E2452" t="str">
            <v>County</v>
          </cell>
          <cell r="F2452" t="str">
            <v>TN</v>
          </cell>
          <cell r="G2452">
            <v>38335</v>
          </cell>
          <cell r="H2452">
            <v>0.42864223294639364</v>
          </cell>
          <cell r="I2452">
            <v>0.5</v>
          </cell>
          <cell r="J2452">
            <v>37.329785799204011</v>
          </cell>
          <cell r="K2452" t="str">
            <v>TONS</v>
          </cell>
        </row>
        <row r="2453">
          <cell r="A2453" t="str">
            <v>47047</v>
          </cell>
          <cell r="B2453" t="str">
            <v>47</v>
          </cell>
          <cell r="C2453" t="str">
            <v>047</v>
          </cell>
          <cell r="D2453" t="str">
            <v>Fayette</v>
          </cell>
          <cell r="E2453" t="str">
            <v>County</v>
          </cell>
          <cell r="F2453" t="str">
            <v>TN</v>
          </cell>
          <cell r="G2453">
            <v>38413</v>
          </cell>
          <cell r="H2453">
            <v>0.79043552963840369</v>
          </cell>
          <cell r="I2453">
            <v>1</v>
          </cell>
          <cell r="J2453">
            <v>137.95573103958515</v>
          </cell>
          <cell r="K2453" t="str">
            <v>TONS</v>
          </cell>
        </row>
        <row r="2454">
          <cell r="A2454" t="str">
            <v>47049</v>
          </cell>
          <cell r="B2454" t="str">
            <v>47</v>
          </cell>
          <cell r="C2454" t="str">
            <v>049</v>
          </cell>
          <cell r="D2454" t="str">
            <v>Fentress</v>
          </cell>
          <cell r="E2454" t="str">
            <v>County</v>
          </cell>
          <cell r="F2454" t="str">
            <v>TN</v>
          </cell>
          <cell r="G2454">
            <v>17959</v>
          </cell>
          <cell r="H2454">
            <v>1</v>
          </cell>
          <cell r="I2454">
            <v>1</v>
          </cell>
          <cell r="J2454">
            <v>81.597568545265929</v>
          </cell>
          <cell r="K2454" t="str">
            <v>TONS</v>
          </cell>
        </row>
        <row r="2455">
          <cell r="A2455" t="str">
            <v>47051</v>
          </cell>
          <cell r="B2455" t="str">
            <v>47</v>
          </cell>
          <cell r="C2455" t="str">
            <v>051</v>
          </cell>
          <cell r="D2455" t="str">
            <v>Franklin</v>
          </cell>
          <cell r="E2455" t="str">
            <v>County</v>
          </cell>
          <cell r="F2455" t="str">
            <v>TN</v>
          </cell>
          <cell r="G2455">
            <v>41052</v>
          </cell>
          <cell r="H2455">
            <v>0.69616583844879665</v>
          </cell>
          <cell r="I2455">
            <v>1</v>
          </cell>
          <cell r="J2455">
            <v>129.85004239964113</v>
          </cell>
          <cell r="K2455" t="str">
            <v>TONS</v>
          </cell>
        </row>
        <row r="2456">
          <cell r="A2456" t="str">
            <v>47053</v>
          </cell>
          <cell r="B2456" t="str">
            <v>47</v>
          </cell>
          <cell r="C2456" t="str">
            <v>053</v>
          </cell>
          <cell r="D2456" t="str">
            <v>Gibson</v>
          </cell>
          <cell r="E2456" t="str">
            <v>County</v>
          </cell>
          <cell r="F2456" t="str">
            <v>TN</v>
          </cell>
          <cell r="G2456">
            <v>49683</v>
          </cell>
          <cell r="H2456">
            <v>0.4771450999335789</v>
          </cell>
          <cell r="I2456">
            <v>0.5</v>
          </cell>
          <cell r="J2456">
            <v>53.854667852722145</v>
          </cell>
          <cell r="K2456" t="str">
            <v>TONS</v>
          </cell>
        </row>
        <row r="2457">
          <cell r="A2457" t="str">
            <v>47055</v>
          </cell>
          <cell r="B2457" t="str">
            <v>47</v>
          </cell>
          <cell r="C2457" t="str">
            <v>055</v>
          </cell>
          <cell r="D2457" t="str">
            <v>Giles</v>
          </cell>
          <cell r="E2457" t="str">
            <v>County</v>
          </cell>
          <cell r="F2457" t="str">
            <v>TN</v>
          </cell>
          <cell r="G2457">
            <v>29485</v>
          </cell>
          <cell r="H2457">
            <v>0.73745972528404269</v>
          </cell>
          <cell r="I2457">
            <v>1</v>
          </cell>
          <cell r="J2457">
            <v>98.794895620483459</v>
          </cell>
          <cell r="K2457" t="str">
            <v>TONS</v>
          </cell>
        </row>
        <row r="2458">
          <cell r="A2458" t="str">
            <v>47057</v>
          </cell>
          <cell r="B2458" t="str">
            <v>47</v>
          </cell>
          <cell r="C2458" t="str">
            <v>057</v>
          </cell>
          <cell r="D2458" t="str">
            <v>Grainger</v>
          </cell>
          <cell r="E2458" t="str">
            <v>County</v>
          </cell>
          <cell r="F2458" t="str">
            <v>TN</v>
          </cell>
          <cell r="G2458">
            <v>22657</v>
          </cell>
          <cell r="H2458">
            <v>1</v>
          </cell>
          <cell r="I2458">
            <v>1</v>
          </cell>
          <cell r="J2458">
            <v>102.94315443677768</v>
          </cell>
          <cell r="K2458" t="str">
            <v>TONS</v>
          </cell>
        </row>
        <row r="2459">
          <cell r="A2459" t="str">
            <v>47059</v>
          </cell>
          <cell r="B2459" t="str">
            <v>47</v>
          </cell>
          <cell r="C2459" t="str">
            <v>059</v>
          </cell>
          <cell r="D2459" t="str">
            <v>Greene</v>
          </cell>
          <cell r="E2459" t="str">
            <v>County</v>
          </cell>
          <cell r="F2459" t="str">
            <v>TN</v>
          </cell>
          <cell r="G2459">
            <v>68831</v>
          </cell>
          <cell r="H2459">
            <v>0.6519446179773648</v>
          </cell>
          <cell r="I2459">
            <v>1</v>
          </cell>
          <cell r="J2459">
            <v>203.88714799823279</v>
          </cell>
          <cell r="K2459" t="str">
            <v>TONS</v>
          </cell>
        </row>
        <row r="2460">
          <cell r="A2460" t="str">
            <v>47061</v>
          </cell>
          <cell r="B2460" t="str">
            <v>47</v>
          </cell>
          <cell r="C2460" t="str">
            <v>061</v>
          </cell>
          <cell r="D2460" t="str">
            <v>Grundy</v>
          </cell>
          <cell r="E2460" t="str">
            <v>County</v>
          </cell>
          <cell r="F2460" t="str">
            <v>TN</v>
          </cell>
          <cell r="G2460">
            <v>13703</v>
          </cell>
          <cell r="H2460">
            <v>1</v>
          </cell>
          <cell r="I2460">
            <v>1</v>
          </cell>
          <cell r="J2460">
            <v>62.260230623964517</v>
          </cell>
          <cell r="K2460" t="str">
            <v>TONS</v>
          </cell>
        </row>
        <row r="2461">
          <cell r="A2461" t="str">
            <v>47063</v>
          </cell>
          <cell r="B2461" t="str">
            <v>47</v>
          </cell>
          <cell r="C2461" t="str">
            <v>063</v>
          </cell>
          <cell r="D2461" t="str">
            <v>Hamblen</v>
          </cell>
          <cell r="E2461" t="str">
            <v>County</v>
          </cell>
          <cell r="F2461" t="str">
            <v>TN</v>
          </cell>
          <cell r="G2461">
            <v>62544</v>
          </cell>
          <cell r="H2461">
            <v>0.21872601688411358</v>
          </cell>
          <cell r="I2461">
            <v>0.5</v>
          </cell>
          <cell r="J2461">
            <v>31.077864516377243</v>
          </cell>
          <cell r="K2461" t="str">
            <v>TONS</v>
          </cell>
        </row>
        <row r="2462">
          <cell r="A2462" t="str">
            <v>47065</v>
          </cell>
          <cell r="B2462" t="str">
            <v>47</v>
          </cell>
          <cell r="C2462" t="str">
            <v>065</v>
          </cell>
          <cell r="D2462" t="str">
            <v>Hamilton</v>
          </cell>
          <cell r="E2462" t="str">
            <v>County</v>
          </cell>
          <cell r="F2462" t="str">
            <v>TN</v>
          </cell>
          <cell r="G2462">
            <v>336463</v>
          </cell>
          <cell r="H2462">
            <v>0.10022201549650334</v>
          </cell>
          <cell r="I2462">
            <v>1</v>
          </cell>
          <cell r="J2462">
            <v>0</v>
          </cell>
          <cell r="K2462" t="str">
            <v>TONS</v>
          </cell>
        </row>
        <row r="2463">
          <cell r="A2463" t="str">
            <v>47067</v>
          </cell>
          <cell r="B2463" t="str">
            <v>47</v>
          </cell>
          <cell r="C2463" t="str">
            <v>067</v>
          </cell>
          <cell r="D2463" t="str">
            <v>Hancock</v>
          </cell>
          <cell r="E2463" t="str">
            <v>County</v>
          </cell>
          <cell r="F2463" t="str">
            <v>TN</v>
          </cell>
          <cell r="G2463">
            <v>6819</v>
          </cell>
          <cell r="H2463">
            <v>1</v>
          </cell>
          <cell r="I2463">
            <v>1</v>
          </cell>
          <cell r="J2463">
            <v>30.982450020055033</v>
          </cell>
          <cell r="K2463" t="str">
            <v>TONS</v>
          </cell>
        </row>
        <row r="2464">
          <cell r="A2464" t="str">
            <v>47069</v>
          </cell>
          <cell r="B2464" t="str">
            <v>47</v>
          </cell>
          <cell r="C2464" t="str">
            <v>069</v>
          </cell>
          <cell r="D2464" t="str">
            <v>Hardeman</v>
          </cell>
          <cell r="E2464" t="str">
            <v>County</v>
          </cell>
          <cell r="F2464" t="str">
            <v>TN</v>
          </cell>
          <cell r="G2464">
            <v>27253</v>
          </cell>
          <cell r="H2464">
            <v>0.80207683557773457</v>
          </cell>
          <cell r="I2464">
            <v>1</v>
          </cell>
          <cell r="J2464">
            <v>99.31740357653365</v>
          </cell>
          <cell r="K2464" t="str">
            <v>TONS</v>
          </cell>
        </row>
        <row r="2465">
          <cell r="A2465" t="str">
            <v>47071</v>
          </cell>
          <cell r="B2465" t="str">
            <v>47</v>
          </cell>
          <cell r="C2465" t="str">
            <v>071</v>
          </cell>
          <cell r="D2465" t="str">
            <v>Hardin</v>
          </cell>
          <cell r="E2465" t="str">
            <v>County</v>
          </cell>
          <cell r="F2465" t="str">
            <v>TN</v>
          </cell>
          <cell r="G2465">
            <v>26026</v>
          </cell>
          <cell r="H2465">
            <v>0.67928225620533311</v>
          </cell>
          <cell r="I2465">
            <v>1</v>
          </cell>
          <cell r="J2465">
            <v>80.325375260969764</v>
          </cell>
          <cell r="K2465" t="str">
            <v>TONS</v>
          </cell>
        </row>
        <row r="2466">
          <cell r="A2466" t="str">
            <v>47073</v>
          </cell>
          <cell r="B2466" t="str">
            <v>47</v>
          </cell>
          <cell r="C2466" t="str">
            <v>073</v>
          </cell>
          <cell r="D2466" t="str">
            <v>Hawkins</v>
          </cell>
          <cell r="E2466" t="str">
            <v>County</v>
          </cell>
          <cell r="F2466" t="str">
            <v>TN</v>
          </cell>
          <cell r="G2466">
            <v>56833</v>
          </cell>
          <cell r="H2466">
            <v>0.57860749916421794</v>
          </cell>
          <cell r="I2466">
            <v>1</v>
          </cell>
          <cell r="J2466">
            <v>149.41001414569433</v>
          </cell>
          <cell r="K2466" t="str">
            <v>TONS</v>
          </cell>
        </row>
        <row r="2467">
          <cell r="A2467" t="str">
            <v>47075</v>
          </cell>
          <cell r="B2467" t="str">
            <v>47</v>
          </cell>
          <cell r="C2467" t="str">
            <v>075</v>
          </cell>
          <cell r="D2467" t="str">
            <v>Haywood</v>
          </cell>
          <cell r="E2467" t="str">
            <v>County</v>
          </cell>
          <cell r="F2467" t="str">
            <v>TN</v>
          </cell>
          <cell r="G2467">
            <v>18787</v>
          </cell>
          <cell r="H2467">
            <v>0.47415766221323258</v>
          </cell>
          <cell r="I2467">
            <v>0.5</v>
          </cell>
          <cell r="J2467">
            <v>20.236960315196523</v>
          </cell>
          <cell r="K2467" t="str">
            <v>TONS</v>
          </cell>
        </row>
        <row r="2468">
          <cell r="A2468" t="str">
            <v>47077</v>
          </cell>
          <cell r="B2468" t="str">
            <v>47</v>
          </cell>
          <cell r="C2468" t="str">
            <v>077</v>
          </cell>
          <cell r="D2468" t="str">
            <v>Henderson</v>
          </cell>
          <cell r="E2468" t="str">
            <v>County</v>
          </cell>
          <cell r="F2468" t="str">
            <v>TN</v>
          </cell>
          <cell r="G2468">
            <v>27769</v>
          </cell>
          <cell r="H2468">
            <v>0.76376534985055278</v>
          </cell>
          <cell r="I2468">
            <v>1</v>
          </cell>
          <cell r="J2468">
            <v>96.364097737989013</v>
          </cell>
          <cell r="K2468" t="str">
            <v>TONS</v>
          </cell>
        </row>
        <row r="2469">
          <cell r="A2469" t="str">
            <v>47079</v>
          </cell>
          <cell r="B2469" t="str">
            <v>47</v>
          </cell>
          <cell r="C2469" t="str">
            <v>079</v>
          </cell>
          <cell r="D2469" t="str">
            <v>Henry</v>
          </cell>
          <cell r="E2469" t="str">
            <v>County</v>
          </cell>
          <cell r="F2469" t="str">
            <v>TN</v>
          </cell>
          <cell r="G2469">
            <v>32330</v>
          </cell>
          <cell r="H2469">
            <v>0.66848128673059082</v>
          </cell>
          <cell r="I2469">
            <v>1</v>
          </cell>
          <cell r="J2469">
            <v>98.195147357886682</v>
          </cell>
          <cell r="K2469" t="str">
            <v>TONS</v>
          </cell>
        </row>
        <row r="2470">
          <cell r="A2470" t="str">
            <v>47081</v>
          </cell>
          <cell r="B2470" t="str">
            <v>47</v>
          </cell>
          <cell r="C2470" t="str">
            <v>081</v>
          </cell>
          <cell r="D2470" t="str">
            <v>Hickman</v>
          </cell>
          <cell r="E2470" t="str">
            <v>County</v>
          </cell>
          <cell r="F2470" t="str">
            <v>TN</v>
          </cell>
          <cell r="G2470">
            <v>24690</v>
          </cell>
          <cell r="H2470">
            <v>1</v>
          </cell>
          <cell r="I2470">
            <v>1</v>
          </cell>
          <cell r="J2470">
            <v>112.18018639025644</v>
          </cell>
          <cell r="K2470" t="str">
            <v>TONS</v>
          </cell>
        </row>
        <row r="2471">
          <cell r="A2471" t="str">
            <v>47083</v>
          </cell>
          <cell r="B2471" t="str">
            <v>47</v>
          </cell>
          <cell r="C2471" t="str">
            <v>083</v>
          </cell>
          <cell r="D2471" t="str">
            <v>Houston</v>
          </cell>
          <cell r="E2471" t="str">
            <v>County</v>
          </cell>
          <cell r="F2471" t="str">
            <v>TN</v>
          </cell>
          <cell r="G2471">
            <v>8426</v>
          </cell>
          <cell r="H2471">
            <v>1</v>
          </cell>
          <cell r="I2471">
            <v>1</v>
          </cell>
          <cell r="J2471">
            <v>38.283930762426124</v>
          </cell>
          <cell r="K2471" t="str">
            <v>TONS</v>
          </cell>
        </row>
        <row r="2472">
          <cell r="A2472" t="str">
            <v>47085</v>
          </cell>
          <cell r="B2472" t="str">
            <v>47</v>
          </cell>
          <cell r="C2472" t="str">
            <v>085</v>
          </cell>
          <cell r="D2472" t="str">
            <v>Humphreys</v>
          </cell>
          <cell r="E2472" t="str">
            <v>County</v>
          </cell>
          <cell r="F2472" t="str">
            <v>TN</v>
          </cell>
          <cell r="G2472">
            <v>18538</v>
          </cell>
          <cell r="H2472">
            <v>0.82490020498435646</v>
          </cell>
          <cell r="I2472">
            <v>1</v>
          </cell>
          <cell r="J2472">
            <v>69.479927512345142</v>
          </cell>
          <cell r="K2472" t="str">
            <v>TONS</v>
          </cell>
        </row>
        <row r="2473">
          <cell r="A2473" t="str">
            <v>47087</v>
          </cell>
          <cell r="B2473" t="str">
            <v>47</v>
          </cell>
          <cell r="C2473" t="str">
            <v>087</v>
          </cell>
          <cell r="D2473" t="str">
            <v>Jackson</v>
          </cell>
          <cell r="E2473" t="str">
            <v>County</v>
          </cell>
          <cell r="F2473" t="str">
            <v>TN</v>
          </cell>
          <cell r="G2473">
            <v>11638</v>
          </cell>
          <cell r="H2473">
            <v>1</v>
          </cell>
          <cell r="I2473">
            <v>1</v>
          </cell>
          <cell r="J2473">
            <v>52.877805152280459</v>
          </cell>
          <cell r="K2473" t="str">
            <v>TONS</v>
          </cell>
        </row>
        <row r="2474">
          <cell r="A2474" t="str">
            <v>47089</v>
          </cell>
          <cell r="B2474" t="str">
            <v>47</v>
          </cell>
          <cell r="C2474" t="str">
            <v>089</v>
          </cell>
          <cell r="D2474" t="str">
            <v>Jefferson</v>
          </cell>
          <cell r="E2474" t="str">
            <v>County</v>
          </cell>
          <cell r="F2474" t="str">
            <v>TN</v>
          </cell>
          <cell r="G2474">
            <v>51407</v>
          </cell>
          <cell r="H2474">
            <v>0.59488007469799831</v>
          </cell>
          <cell r="I2474">
            <v>0.5</v>
          </cell>
          <cell r="J2474">
            <v>69.473112191179268</v>
          </cell>
          <cell r="K2474" t="str">
            <v>TONS</v>
          </cell>
        </row>
        <row r="2475">
          <cell r="A2475" t="str">
            <v>47091</v>
          </cell>
          <cell r="B2475" t="str">
            <v>47</v>
          </cell>
          <cell r="C2475" t="str">
            <v>091</v>
          </cell>
          <cell r="D2475" t="str">
            <v>Johnson</v>
          </cell>
          <cell r="E2475" t="str">
            <v>County</v>
          </cell>
          <cell r="F2475" t="str">
            <v>TN</v>
          </cell>
          <cell r="G2475">
            <v>18244</v>
          </cell>
          <cell r="H2475">
            <v>0.8521157640868231</v>
          </cell>
          <cell r="I2475">
            <v>1</v>
          </cell>
          <cell r="J2475">
            <v>70.633988563099493</v>
          </cell>
          <cell r="K2475" t="str">
            <v>TONS</v>
          </cell>
        </row>
        <row r="2476">
          <cell r="A2476" t="str">
            <v>47093</v>
          </cell>
          <cell r="B2476" t="str">
            <v>47</v>
          </cell>
          <cell r="C2476" t="str">
            <v>093</v>
          </cell>
          <cell r="D2476" t="str">
            <v>Knox</v>
          </cell>
          <cell r="E2476" t="str">
            <v>County</v>
          </cell>
          <cell r="F2476" t="str">
            <v>TN</v>
          </cell>
          <cell r="G2476">
            <v>432226</v>
          </cell>
          <cell r="H2476">
            <v>0.10921369838926857</v>
          </cell>
          <cell r="I2476">
            <v>1</v>
          </cell>
          <cell r="J2476">
            <v>0</v>
          </cell>
          <cell r="K2476" t="str">
            <v>TONS</v>
          </cell>
        </row>
        <row r="2477">
          <cell r="A2477" t="str">
            <v>47095</v>
          </cell>
          <cell r="B2477" t="str">
            <v>47</v>
          </cell>
          <cell r="C2477" t="str">
            <v>095</v>
          </cell>
          <cell r="D2477" t="str">
            <v>Lake</v>
          </cell>
          <cell r="E2477" t="str">
            <v>County</v>
          </cell>
          <cell r="F2477" t="str">
            <v>TN</v>
          </cell>
          <cell r="G2477">
            <v>7832</v>
          </cell>
          <cell r="H2477">
            <v>1</v>
          </cell>
          <cell r="I2477">
            <v>0.5</v>
          </cell>
          <cell r="J2477">
            <v>17.792531790370361</v>
          </cell>
          <cell r="K2477" t="str">
            <v>TONS</v>
          </cell>
        </row>
        <row r="2478">
          <cell r="A2478" t="str">
            <v>47097</v>
          </cell>
          <cell r="B2478" t="str">
            <v>47</v>
          </cell>
          <cell r="C2478" t="str">
            <v>097</v>
          </cell>
          <cell r="D2478" t="str">
            <v>Lauderdale</v>
          </cell>
          <cell r="E2478" t="str">
            <v>County</v>
          </cell>
          <cell r="F2478" t="str">
            <v>TN</v>
          </cell>
          <cell r="G2478">
            <v>27815</v>
          </cell>
          <cell r="H2478">
            <v>0.58662592126550428</v>
          </cell>
          <cell r="I2478">
            <v>1</v>
          </cell>
          <cell r="J2478">
            <v>74.13706364235783</v>
          </cell>
          <cell r="K2478" t="str">
            <v>TONS</v>
          </cell>
        </row>
        <row r="2479">
          <cell r="A2479" t="str">
            <v>47099</v>
          </cell>
          <cell r="B2479" t="str">
            <v>47</v>
          </cell>
          <cell r="C2479" t="str">
            <v>099</v>
          </cell>
          <cell r="D2479" t="str">
            <v>Lawrence</v>
          </cell>
          <cell r="E2479" t="str">
            <v>County</v>
          </cell>
          <cell r="F2479" t="str">
            <v>TN</v>
          </cell>
          <cell r="G2479">
            <v>41869</v>
          </cell>
          <cell r="H2479">
            <v>0.7587714060522105</v>
          </cell>
          <cell r="I2479">
            <v>1</v>
          </cell>
          <cell r="J2479">
            <v>144.34395874572934</v>
          </cell>
          <cell r="K2479" t="str">
            <v>TONS</v>
          </cell>
        </row>
        <row r="2480">
          <cell r="A2480" t="str">
            <v>47101</v>
          </cell>
          <cell r="B2480" t="str">
            <v>47</v>
          </cell>
          <cell r="C2480" t="str">
            <v>101</v>
          </cell>
          <cell r="D2480" t="str">
            <v>Lewis</v>
          </cell>
          <cell r="E2480" t="str">
            <v>County</v>
          </cell>
          <cell r="F2480" t="str">
            <v>TN</v>
          </cell>
          <cell r="G2480">
            <v>12161</v>
          </cell>
          <cell r="H2480">
            <v>0.70191596085848207</v>
          </cell>
          <cell r="I2480">
            <v>1</v>
          </cell>
          <cell r="J2480">
            <v>38.783720981256749</v>
          </cell>
          <cell r="K2480" t="str">
            <v>TONS</v>
          </cell>
        </row>
        <row r="2481">
          <cell r="A2481" t="str">
            <v>47103</v>
          </cell>
          <cell r="B2481" t="str">
            <v>47</v>
          </cell>
          <cell r="C2481" t="str">
            <v>103</v>
          </cell>
          <cell r="D2481" t="str">
            <v>Lincoln</v>
          </cell>
          <cell r="E2481" t="str">
            <v>County</v>
          </cell>
          <cell r="F2481" t="str">
            <v>TN</v>
          </cell>
          <cell r="G2481">
            <v>33361</v>
          </cell>
          <cell r="H2481">
            <v>0.72488834267557922</v>
          </cell>
          <cell r="I2481">
            <v>1</v>
          </cell>
          <cell r="J2481">
            <v>109.87660783619165</v>
          </cell>
          <cell r="K2481" t="str">
            <v>TONS</v>
          </cell>
        </row>
        <row r="2482">
          <cell r="A2482" t="str">
            <v>47105</v>
          </cell>
          <cell r="B2482" t="str">
            <v>47</v>
          </cell>
          <cell r="C2482" t="str">
            <v>105</v>
          </cell>
          <cell r="D2482" t="str">
            <v>Loudon</v>
          </cell>
          <cell r="E2482" t="str">
            <v>County</v>
          </cell>
          <cell r="F2482" t="str">
            <v>TN</v>
          </cell>
          <cell r="G2482">
            <v>48556</v>
          </cell>
          <cell r="H2482">
            <v>0.4061290056841585</v>
          </cell>
          <cell r="I2482">
            <v>1</v>
          </cell>
          <cell r="J2482">
            <v>89.598755593999883</v>
          </cell>
          <cell r="K2482" t="str">
            <v>TONS</v>
          </cell>
        </row>
        <row r="2483">
          <cell r="A2483" t="str">
            <v>47107</v>
          </cell>
          <cell r="B2483" t="str">
            <v>47</v>
          </cell>
          <cell r="C2483" t="str">
            <v>107</v>
          </cell>
          <cell r="D2483" t="str">
            <v>McMinn</v>
          </cell>
          <cell r="E2483" t="str">
            <v>County</v>
          </cell>
          <cell r="F2483" t="str">
            <v>TN</v>
          </cell>
          <cell r="G2483">
            <v>52266</v>
          </cell>
          <cell r="H2483">
            <v>0.60341330884322508</v>
          </cell>
          <cell r="I2483">
            <v>1</v>
          </cell>
          <cell r="J2483">
            <v>143.29439928618501</v>
          </cell>
          <cell r="K2483" t="str">
            <v>TONS</v>
          </cell>
        </row>
        <row r="2484">
          <cell r="A2484" t="str">
            <v>47109</v>
          </cell>
          <cell r="B2484" t="str">
            <v>47</v>
          </cell>
          <cell r="C2484" t="str">
            <v>109</v>
          </cell>
          <cell r="D2484" t="str">
            <v>McNairy</v>
          </cell>
          <cell r="E2484" t="str">
            <v>County</v>
          </cell>
          <cell r="F2484" t="str">
            <v>TN</v>
          </cell>
          <cell r="G2484">
            <v>26075</v>
          </cell>
          <cell r="H2484">
            <v>0.85273250239693188</v>
          </cell>
          <cell r="I2484">
            <v>1</v>
          </cell>
          <cell r="J2484">
            <v>101.02577741544562</v>
          </cell>
          <cell r="K2484" t="str">
            <v>TONS</v>
          </cell>
        </row>
        <row r="2485">
          <cell r="A2485" t="str">
            <v>47111</v>
          </cell>
          <cell r="B2485" t="str">
            <v>47</v>
          </cell>
          <cell r="C2485" t="str">
            <v>111</v>
          </cell>
          <cell r="D2485" t="str">
            <v>Macon</v>
          </cell>
          <cell r="E2485" t="str">
            <v>County</v>
          </cell>
          <cell r="F2485" t="str">
            <v>TN</v>
          </cell>
          <cell r="G2485">
            <v>22248</v>
          </cell>
          <cell r="H2485">
            <v>0.79571197411003236</v>
          </cell>
          <cell r="I2485">
            <v>1</v>
          </cell>
          <cell r="J2485">
            <v>80.434420399623718</v>
          </cell>
          <cell r="K2485" t="str">
            <v>TONS</v>
          </cell>
        </row>
        <row r="2486">
          <cell r="A2486" t="str">
            <v>47113</v>
          </cell>
          <cell r="B2486" t="str">
            <v>47</v>
          </cell>
          <cell r="C2486" t="str">
            <v>113</v>
          </cell>
          <cell r="D2486" t="str">
            <v>Madison</v>
          </cell>
          <cell r="E2486" t="str">
            <v>County</v>
          </cell>
          <cell r="F2486" t="str">
            <v>TN</v>
          </cell>
          <cell r="G2486">
            <v>98294</v>
          </cell>
          <cell r="H2486">
            <v>0.25826601827171547</v>
          </cell>
          <cell r="I2486">
            <v>1</v>
          </cell>
          <cell r="J2486">
            <v>115.34249541122115</v>
          </cell>
          <cell r="K2486" t="str">
            <v>TONS</v>
          </cell>
        </row>
        <row r="2487">
          <cell r="A2487" t="str">
            <v>47115</v>
          </cell>
          <cell r="B2487" t="str">
            <v>47</v>
          </cell>
          <cell r="C2487" t="str">
            <v>115</v>
          </cell>
          <cell r="D2487" t="str">
            <v>Marion</v>
          </cell>
          <cell r="E2487" t="str">
            <v>County</v>
          </cell>
          <cell r="F2487" t="str">
            <v>TN</v>
          </cell>
          <cell r="G2487">
            <v>28237</v>
          </cell>
          <cell r="H2487">
            <v>0.77015971951694584</v>
          </cell>
          <cell r="I2487">
            <v>1</v>
          </cell>
          <cell r="J2487">
            <v>98.808526262815178</v>
          </cell>
          <cell r="K2487" t="str">
            <v>TONS</v>
          </cell>
        </row>
        <row r="2488">
          <cell r="A2488" t="str">
            <v>47117</v>
          </cell>
          <cell r="B2488" t="str">
            <v>47</v>
          </cell>
          <cell r="C2488" t="str">
            <v>117</v>
          </cell>
          <cell r="D2488" t="str">
            <v>Marshall</v>
          </cell>
          <cell r="E2488" t="str">
            <v>County</v>
          </cell>
          <cell r="F2488" t="str">
            <v>TN</v>
          </cell>
          <cell r="G2488">
            <v>30617</v>
          </cell>
          <cell r="H2488">
            <v>0.65822908841493288</v>
          </cell>
          <cell r="I2488">
            <v>1</v>
          </cell>
          <cell r="J2488">
            <v>91.566111637214988</v>
          </cell>
          <cell r="K2488" t="str">
            <v>TONS</v>
          </cell>
        </row>
        <row r="2489">
          <cell r="A2489" t="str">
            <v>47119</v>
          </cell>
          <cell r="B2489" t="str">
            <v>47</v>
          </cell>
          <cell r="C2489" t="str">
            <v>119</v>
          </cell>
          <cell r="D2489" t="str">
            <v>Maury</v>
          </cell>
          <cell r="E2489" t="str">
            <v>County</v>
          </cell>
          <cell r="F2489" t="str">
            <v>TN</v>
          </cell>
          <cell r="G2489">
            <v>80956</v>
          </cell>
          <cell r="H2489">
            <v>0.41592964079252925</v>
          </cell>
          <cell r="I2489">
            <v>1</v>
          </cell>
          <cell r="J2489">
            <v>152.99032953149921</v>
          </cell>
          <cell r="K2489" t="str">
            <v>TONS</v>
          </cell>
        </row>
        <row r="2490">
          <cell r="A2490" t="str">
            <v>47121</v>
          </cell>
          <cell r="B2490" t="str">
            <v>47</v>
          </cell>
          <cell r="C2490" t="str">
            <v>121</v>
          </cell>
          <cell r="D2490" t="str">
            <v>Meigs</v>
          </cell>
          <cell r="E2490" t="str">
            <v>County</v>
          </cell>
          <cell r="F2490" t="str">
            <v>TN</v>
          </cell>
          <cell r="G2490">
            <v>11753</v>
          </cell>
          <cell r="H2490">
            <v>1</v>
          </cell>
          <cell r="I2490">
            <v>1</v>
          </cell>
          <cell r="J2490">
            <v>53.400313108330657</v>
          </cell>
          <cell r="K2490" t="str">
            <v>TONS</v>
          </cell>
        </row>
        <row r="2491">
          <cell r="A2491" t="str">
            <v>47123</v>
          </cell>
          <cell r="B2491" t="str">
            <v>47</v>
          </cell>
          <cell r="C2491" t="str">
            <v>123</v>
          </cell>
          <cell r="D2491" t="str">
            <v>Monroe</v>
          </cell>
          <cell r="E2491" t="str">
            <v>County</v>
          </cell>
          <cell r="F2491" t="str">
            <v>TN</v>
          </cell>
          <cell r="G2491">
            <v>44519</v>
          </cell>
          <cell r="H2491">
            <v>0.76075383544104769</v>
          </cell>
          <cell r="I2491">
            <v>1</v>
          </cell>
          <cell r="J2491">
            <v>153.88086483050651</v>
          </cell>
          <cell r="K2491" t="str">
            <v>TONS</v>
          </cell>
        </row>
        <row r="2492">
          <cell r="A2492" t="str">
            <v>47125</v>
          </cell>
          <cell r="B2492" t="str">
            <v>47</v>
          </cell>
          <cell r="C2492" t="str">
            <v>125</v>
          </cell>
          <cell r="D2492" t="str">
            <v>Montgomery</v>
          </cell>
          <cell r="E2492" t="str">
            <v>County</v>
          </cell>
          <cell r="F2492" t="str">
            <v>TN</v>
          </cell>
          <cell r="G2492">
            <v>172331</v>
          </cell>
          <cell r="H2492">
            <v>0.19742240223755447</v>
          </cell>
          <cell r="I2492">
            <v>1</v>
          </cell>
          <cell r="J2492">
            <v>0</v>
          </cell>
          <cell r="K2492" t="str">
            <v>TONS</v>
          </cell>
        </row>
        <row r="2493">
          <cell r="A2493" t="str">
            <v>47127</v>
          </cell>
          <cell r="B2493" t="str">
            <v>47</v>
          </cell>
          <cell r="C2493" t="str">
            <v>127</v>
          </cell>
          <cell r="D2493" t="str">
            <v>Moore</v>
          </cell>
          <cell r="E2493" t="str">
            <v>County</v>
          </cell>
          <cell r="F2493" t="str">
            <v>TN</v>
          </cell>
          <cell r="G2493">
            <v>6362</v>
          </cell>
          <cell r="H2493">
            <v>0.99874253379440425</v>
          </cell>
          <cell r="I2493">
            <v>1</v>
          </cell>
          <cell r="J2493">
            <v>28.86970045863465</v>
          </cell>
          <cell r="K2493" t="str">
            <v>TONS</v>
          </cell>
        </row>
        <row r="2494">
          <cell r="A2494" t="str">
            <v>47129</v>
          </cell>
          <cell r="B2494" t="str">
            <v>47</v>
          </cell>
          <cell r="C2494" t="str">
            <v>129</v>
          </cell>
          <cell r="D2494" t="str">
            <v>Morgan</v>
          </cell>
          <cell r="E2494" t="str">
            <v>County</v>
          </cell>
          <cell r="F2494" t="str">
            <v>TN</v>
          </cell>
          <cell r="G2494">
            <v>21987</v>
          </cell>
          <cell r="H2494">
            <v>0.99886296447901035</v>
          </cell>
          <cell r="I2494">
            <v>1</v>
          </cell>
          <cell r="J2494">
            <v>99.785388963256864</v>
          </cell>
          <cell r="K2494" t="str">
            <v>TONS</v>
          </cell>
        </row>
        <row r="2495">
          <cell r="A2495" t="str">
            <v>47131</v>
          </cell>
          <cell r="B2495" t="str">
            <v>47</v>
          </cell>
          <cell r="C2495" t="str">
            <v>131</v>
          </cell>
          <cell r="D2495" t="str">
            <v>Obion</v>
          </cell>
          <cell r="E2495" t="str">
            <v>County</v>
          </cell>
          <cell r="F2495" t="str">
            <v>TN</v>
          </cell>
          <cell r="G2495">
            <v>31807</v>
          </cell>
          <cell r="H2495">
            <v>0.61583928066148963</v>
          </cell>
          <cell r="I2495">
            <v>0.5</v>
          </cell>
          <cell r="J2495">
            <v>44.499503665701567</v>
          </cell>
          <cell r="K2495" t="str">
            <v>TONS</v>
          </cell>
        </row>
        <row r="2496">
          <cell r="A2496" t="str">
            <v>47133</v>
          </cell>
          <cell r="B2496" t="str">
            <v>47</v>
          </cell>
          <cell r="C2496" t="str">
            <v>133</v>
          </cell>
          <cell r="D2496" t="str">
            <v>Overton</v>
          </cell>
          <cell r="E2496" t="str">
            <v>County</v>
          </cell>
          <cell r="F2496" t="str">
            <v>TN</v>
          </cell>
          <cell r="G2496">
            <v>22083</v>
          </cell>
          <cell r="H2496">
            <v>0.84218629715165516</v>
          </cell>
          <cell r="I2496">
            <v>1</v>
          </cell>
          <cell r="J2496">
            <v>84.500895361927491</v>
          </cell>
          <cell r="K2496" t="str">
            <v>TONS</v>
          </cell>
        </row>
        <row r="2497">
          <cell r="A2497" t="str">
            <v>47135</v>
          </cell>
          <cell r="B2497" t="str">
            <v>47</v>
          </cell>
          <cell r="C2497" t="str">
            <v>135</v>
          </cell>
          <cell r="D2497" t="str">
            <v>Perry</v>
          </cell>
          <cell r="E2497" t="str">
            <v>County</v>
          </cell>
          <cell r="F2497" t="str">
            <v>TN</v>
          </cell>
          <cell r="G2497">
            <v>7915</v>
          </cell>
          <cell r="H2497">
            <v>1</v>
          </cell>
          <cell r="I2497">
            <v>1</v>
          </cell>
          <cell r="J2497">
            <v>35.962178018585654</v>
          </cell>
          <cell r="K2497" t="str">
            <v>TONS</v>
          </cell>
        </row>
        <row r="2498">
          <cell r="A2498" t="str">
            <v>47137</v>
          </cell>
          <cell r="B2498" t="str">
            <v>47</v>
          </cell>
          <cell r="C2498" t="str">
            <v>137</v>
          </cell>
          <cell r="D2498" t="str">
            <v>Pickett</v>
          </cell>
          <cell r="E2498" t="str">
            <v>County</v>
          </cell>
          <cell r="F2498" t="str">
            <v>TN</v>
          </cell>
          <cell r="G2498">
            <v>5077</v>
          </cell>
          <cell r="H2498">
            <v>1</v>
          </cell>
          <cell r="I2498">
            <v>1</v>
          </cell>
          <cell r="J2498">
            <v>23.067590372755447</v>
          </cell>
          <cell r="K2498" t="str">
            <v>TONS</v>
          </cell>
        </row>
        <row r="2499">
          <cell r="A2499" t="str">
            <v>47139</v>
          </cell>
          <cell r="B2499" t="str">
            <v>47</v>
          </cell>
          <cell r="C2499" t="str">
            <v>139</v>
          </cell>
          <cell r="D2499" t="str">
            <v>Polk</v>
          </cell>
          <cell r="E2499" t="str">
            <v>County</v>
          </cell>
          <cell r="F2499" t="str">
            <v>TN</v>
          </cell>
          <cell r="G2499">
            <v>16825</v>
          </cell>
          <cell r="H2499">
            <v>1</v>
          </cell>
          <cell r="I2499">
            <v>1</v>
          </cell>
          <cell r="J2499">
            <v>76.445185743866517</v>
          </cell>
          <cell r="K2499" t="str">
            <v>TONS</v>
          </cell>
        </row>
        <row r="2500">
          <cell r="A2500" t="str">
            <v>47141</v>
          </cell>
          <cell r="B2500" t="str">
            <v>47</v>
          </cell>
          <cell r="C2500" t="str">
            <v>141</v>
          </cell>
          <cell r="D2500" t="str">
            <v>Putnam</v>
          </cell>
          <cell r="E2500" t="str">
            <v>County</v>
          </cell>
          <cell r="F2500" t="str">
            <v>TN</v>
          </cell>
          <cell r="G2500">
            <v>72321</v>
          </cell>
          <cell r="H2500">
            <v>0.34976009734378671</v>
          </cell>
          <cell r="I2500">
            <v>1</v>
          </cell>
          <cell r="J2500">
            <v>114.9290325938249</v>
          </cell>
          <cell r="K2500" t="str">
            <v>TONS</v>
          </cell>
        </row>
        <row r="2501">
          <cell r="A2501" t="str">
            <v>47143</v>
          </cell>
          <cell r="B2501" t="str">
            <v>47</v>
          </cell>
          <cell r="C2501" t="str">
            <v>143</v>
          </cell>
          <cell r="D2501" t="str">
            <v>Rhea</v>
          </cell>
          <cell r="E2501" t="str">
            <v>County</v>
          </cell>
          <cell r="F2501" t="str">
            <v>TN</v>
          </cell>
          <cell r="G2501">
            <v>31809</v>
          </cell>
          <cell r="H2501">
            <v>0.68015341569995913</v>
          </cell>
          <cell r="I2501">
            <v>1</v>
          </cell>
          <cell r="J2501">
            <v>98.299648949096735</v>
          </cell>
          <cell r="K2501" t="str">
            <v>TONS</v>
          </cell>
        </row>
        <row r="2502">
          <cell r="A2502" t="str">
            <v>47145</v>
          </cell>
          <cell r="B2502" t="str">
            <v>47</v>
          </cell>
          <cell r="C2502" t="str">
            <v>145</v>
          </cell>
          <cell r="D2502" t="str">
            <v>Roane</v>
          </cell>
          <cell r="E2502" t="str">
            <v>County</v>
          </cell>
          <cell r="F2502" t="str">
            <v>TN</v>
          </cell>
          <cell r="G2502">
            <v>54181</v>
          </cell>
          <cell r="H2502">
            <v>0.50992045181890333</v>
          </cell>
          <cell r="I2502">
            <v>1</v>
          </cell>
          <cell r="J2502">
            <v>125.52912878047813</v>
          </cell>
          <cell r="K2502" t="str">
            <v>TONS</v>
          </cell>
        </row>
        <row r="2503">
          <cell r="A2503" t="str">
            <v>47147</v>
          </cell>
          <cell r="B2503" t="str">
            <v>47</v>
          </cell>
          <cell r="C2503" t="str">
            <v>147</v>
          </cell>
          <cell r="D2503" t="str">
            <v>Robertson</v>
          </cell>
          <cell r="E2503" t="str">
            <v>County</v>
          </cell>
          <cell r="F2503" t="str">
            <v>TN</v>
          </cell>
          <cell r="G2503">
            <v>66283</v>
          </cell>
          <cell r="H2503">
            <v>0.53239895599173237</v>
          </cell>
          <cell r="I2503">
            <v>0.5</v>
          </cell>
          <cell r="J2503">
            <v>80.168622874154707</v>
          </cell>
          <cell r="K2503" t="str">
            <v>TONS</v>
          </cell>
        </row>
        <row r="2504">
          <cell r="A2504" t="str">
            <v>47149</v>
          </cell>
          <cell r="B2504" t="str">
            <v>47</v>
          </cell>
          <cell r="C2504" t="str">
            <v>149</v>
          </cell>
          <cell r="D2504" t="str">
            <v>Rutherford</v>
          </cell>
          <cell r="E2504" t="str">
            <v>County</v>
          </cell>
          <cell r="F2504" t="str">
            <v>TN</v>
          </cell>
          <cell r="G2504">
            <v>262604</v>
          </cell>
          <cell r="H2504">
            <v>0.17021446741100668</v>
          </cell>
          <cell r="I2504">
            <v>1</v>
          </cell>
          <cell r="J2504">
            <v>0</v>
          </cell>
          <cell r="K2504" t="str">
            <v>TONS</v>
          </cell>
        </row>
        <row r="2505">
          <cell r="A2505" t="str">
            <v>47151</v>
          </cell>
          <cell r="B2505" t="str">
            <v>47</v>
          </cell>
          <cell r="C2505" t="str">
            <v>151</v>
          </cell>
          <cell r="D2505" t="str">
            <v>Scott</v>
          </cell>
          <cell r="E2505" t="str">
            <v>County</v>
          </cell>
          <cell r="F2505" t="str">
            <v>TN</v>
          </cell>
          <cell r="G2505">
            <v>22228</v>
          </cell>
          <cell r="H2505">
            <v>0.80556055425589346</v>
          </cell>
          <cell r="I2505">
            <v>1</v>
          </cell>
          <cell r="J2505">
            <v>81.356760530738441</v>
          </cell>
          <cell r="K2505" t="str">
            <v>TONS</v>
          </cell>
        </row>
        <row r="2506">
          <cell r="A2506" t="str">
            <v>47153</v>
          </cell>
          <cell r="B2506" t="str">
            <v>47</v>
          </cell>
          <cell r="C2506" t="str">
            <v>153</v>
          </cell>
          <cell r="D2506" t="str">
            <v>Sequatchie</v>
          </cell>
          <cell r="E2506" t="str">
            <v>County</v>
          </cell>
          <cell r="F2506" t="str">
            <v>TN</v>
          </cell>
          <cell r="G2506">
            <v>14112</v>
          </cell>
          <cell r="H2506">
            <v>0.73802437641723351</v>
          </cell>
          <cell r="I2506">
            <v>1</v>
          </cell>
          <cell r="J2506">
            <v>47.321046628372656</v>
          </cell>
          <cell r="K2506" t="str">
            <v>TONS</v>
          </cell>
        </row>
        <row r="2507">
          <cell r="A2507" t="str">
            <v>47155</v>
          </cell>
          <cell r="B2507" t="str">
            <v>47</v>
          </cell>
          <cell r="C2507" t="str">
            <v>155</v>
          </cell>
          <cell r="D2507" t="str">
            <v>Sevier</v>
          </cell>
          <cell r="E2507" t="str">
            <v>County</v>
          </cell>
          <cell r="F2507" t="str">
            <v>TN</v>
          </cell>
          <cell r="G2507">
            <v>89889</v>
          </cell>
          <cell r="H2507">
            <v>0.56647643204396536</v>
          </cell>
          <cell r="I2507">
            <v>1</v>
          </cell>
          <cell r="J2507">
            <v>231.35743584414169</v>
          </cell>
          <cell r="K2507" t="str">
            <v>TONS</v>
          </cell>
        </row>
        <row r="2508">
          <cell r="A2508" t="str">
            <v>47157</v>
          </cell>
          <cell r="B2508" t="str">
            <v>47</v>
          </cell>
          <cell r="C2508" t="str">
            <v>157</v>
          </cell>
          <cell r="D2508" t="str">
            <v>Shelby</v>
          </cell>
          <cell r="E2508" t="str">
            <v>County</v>
          </cell>
          <cell r="F2508" t="str">
            <v>TN</v>
          </cell>
          <cell r="G2508">
            <v>927644</v>
          </cell>
          <cell r="H2508">
            <v>2.759787159729379E-2</v>
          </cell>
          <cell r="I2508">
            <v>0.5</v>
          </cell>
          <cell r="J2508">
            <v>0</v>
          </cell>
          <cell r="K2508" t="str">
            <v>TONS</v>
          </cell>
        </row>
        <row r="2509">
          <cell r="A2509" t="str">
            <v>47159</v>
          </cell>
          <cell r="B2509" t="str">
            <v>47</v>
          </cell>
          <cell r="C2509" t="str">
            <v>159</v>
          </cell>
          <cell r="D2509" t="str">
            <v>Smith</v>
          </cell>
          <cell r="E2509" t="str">
            <v>County</v>
          </cell>
          <cell r="F2509" t="str">
            <v>TN</v>
          </cell>
          <cell r="G2509">
            <v>19166</v>
          </cell>
          <cell r="H2509">
            <v>0.82875926119169363</v>
          </cell>
          <cell r="I2509">
            <v>1</v>
          </cell>
          <cell r="J2509">
            <v>72.169707599142697</v>
          </cell>
          <cell r="K2509" t="str">
            <v>TONS</v>
          </cell>
        </row>
        <row r="2510">
          <cell r="A2510" t="str">
            <v>47161</v>
          </cell>
          <cell r="B2510" t="str">
            <v>47</v>
          </cell>
          <cell r="C2510" t="str">
            <v>161</v>
          </cell>
          <cell r="D2510" t="str">
            <v>Stewart</v>
          </cell>
          <cell r="E2510" t="str">
            <v>County</v>
          </cell>
          <cell r="F2510" t="str">
            <v>TN</v>
          </cell>
          <cell r="G2510">
            <v>13324</v>
          </cell>
          <cell r="H2510">
            <v>1</v>
          </cell>
          <cell r="I2510">
            <v>1</v>
          </cell>
          <cell r="J2510">
            <v>60.538226142720816</v>
          </cell>
          <cell r="K2510" t="str">
            <v>TONS</v>
          </cell>
        </row>
        <row r="2511">
          <cell r="A2511" t="str">
            <v>47163</v>
          </cell>
          <cell r="B2511" t="str">
            <v>47</v>
          </cell>
          <cell r="C2511" t="str">
            <v>163</v>
          </cell>
          <cell r="D2511" t="str">
            <v>Sullivan</v>
          </cell>
          <cell r="E2511" t="str">
            <v>County</v>
          </cell>
          <cell r="F2511" t="str">
            <v>TN</v>
          </cell>
          <cell r="G2511">
            <v>156823</v>
          </cell>
          <cell r="H2511">
            <v>0.2556130159479158</v>
          </cell>
          <cell r="I2511">
            <v>1</v>
          </cell>
          <cell r="J2511">
            <v>182.13264283676872</v>
          </cell>
          <cell r="K2511" t="str">
            <v>TONS</v>
          </cell>
        </row>
        <row r="2512">
          <cell r="A2512" t="str">
            <v>47165</v>
          </cell>
          <cell r="B2512" t="str">
            <v>47</v>
          </cell>
          <cell r="C2512" t="str">
            <v>165</v>
          </cell>
          <cell r="D2512" t="str">
            <v>Sumner</v>
          </cell>
          <cell r="E2512" t="str">
            <v>County</v>
          </cell>
          <cell r="F2512" t="str">
            <v>TN</v>
          </cell>
          <cell r="G2512">
            <v>160645</v>
          </cell>
          <cell r="H2512">
            <v>0.27882598275701082</v>
          </cell>
          <cell r="I2512">
            <v>0.5</v>
          </cell>
          <cell r="J2512">
            <v>101.7572885539159</v>
          </cell>
          <cell r="K2512" t="str">
            <v>TONS</v>
          </cell>
        </row>
        <row r="2513">
          <cell r="A2513" t="str">
            <v>47167</v>
          </cell>
          <cell r="B2513" t="str">
            <v>47</v>
          </cell>
          <cell r="C2513" t="str">
            <v>167</v>
          </cell>
          <cell r="D2513" t="str">
            <v>Tipton</v>
          </cell>
          <cell r="E2513" t="str">
            <v>County</v>
          </cell>
          <cell r="F2513" t="str">
            <v>TN</v>
          </cell>
          <cell r="G2513">
            <v>61081</v>
          </cell>
          <cell r="H2513">
            <v>0.5512516167056859</v>
          </cell>
          <cell r="I2513">
            <v>0.5</v>
          </cell>
          <cell r="J2513">
            <v>76.492892992027649</v>
          </cell>
          <cell r="K2513" t="str">
            <v>TONS</v>
          </cell>
        </row>
        <row r="2514">
          <cell r="A2514" t="str">
            <v>47169</v>
          </cell>
          <cell r="B2514" t="str">
            <v>47</v>
          </cell>
          <cell r="C2514" t="str">
            <v>169</v>
          </cell>
          <cell r="D2514" t="str">
            <v>Trousdale</v>
          </cell>
          <cell r="E2514" t="str">
            <v>County</v>
          </cell>
          <cell r="F2514" t="str">
            <v>TN</v>
          </cell>
          <cell r="G2514">
            <v>7870</v>
          </cell>
          <cell r="H2514">
            <v>1</v>
          </cell>
          <cell r="I2514">
            <v>1</v>
          </cell>
          <cell r="J2514">
            <v>35.757718383609486</v>
          </cell>
          <cell r="K2514" t="str">
            <v>TONS</v>
          </cell>
        </row>
        <row r="2515">
          <cell r="A2515" t="str">
            <v>47171</v>
          </cell>
          <cell r="B2515" t="str">
            <v>47</v>
          </cell>
          <cell r="C2515" t="str">
            <v>171</v>
          </cell>
          <cell r="D2515" t="str">
            <v>Unicoi</v>
          </cell>
          <cell r="E2515" t="str">
            <v>County</v>
          </cell>
          <cell r="F2515" t="str">
            <v>TN</v>
          </cell>
          <cell r="G2515">
            <v>18313</v>
          </cell>
          <cell r="H2515">
            <v>0.44667722383006608</v>
          </cell>
          <cell r="I2515">
            <v>1</v>
          </cell>
          <cell r="J2515">
            <v>37.16621809122308</v>
          </cell>
          <cell r="K2515" t="str">
            <v>TONS</v>
          </cell>
        </row>
        <row r="2516">
          <cell r="A2516" t="str">
            <v>47173</v>
          </cell>
          <cell r="B2516" t="str">
            <v>47</v>
          </cell>
          <cell r="C2516" t="str">
            <v>173</v>
          </cell>
          <cell r="D2516" t="str">
            <v>Union</v>
          </cell>
          <cell r="E2516" t="str">
            <v>County</v>
          </cell>
          <cell r="F2516" t="str">
            <v>TN</v>
          </cell>
          <cell r="G2516">
            <v>19109</v>
          </cell>
          <cell r="H2516">
            <v>1</v>
          </cell>
          <cell r="I2516">
            <v>1</v>
          </cell>
          <cell r="J2516">
            <v>86.822648105767954</v>
          </cell>
          <cell r="K2516" t="str">
            <v>TONS</v>
          </cell>
        </row>
        <row r="2517">
          <cell r="A2517" t="str">
            <v>47175</v>
          </cell>
          <cell r="B2517" t="str">
            <v>47</v>
          </cell>
          <cell r="C2517" t="str">
            <v>175</v>
          </cell>
          <cell r="D2517" t="str">
            <v>Van Buren</v>
          </cell>
          <cell r="E2517" t="str">
            <v>County</v>
          </cell>
          <cell r="F2517" t="str">
            <v>TN</v>
          </cell>
          <cell r="G2517">
            <v>5548</v>
          </cell>
          <cell r="H2517">
            <v>1</v>
          </cell>
          <cell r="I2517">
            <v>1</v>
          </cell>
          <cell r="J2517">
            <v>25.207601218839315</v>
          </cell>
          <cell r="K2517" t="str">
            <v>TONS</v>
          </cell>
        </row>
        <row r="2518">
          <cell r="A2518" t="str">
            <v>47177</v>
          </cell>
          <cell r="B2518" t="str">
            <v>47</v>
          </cell>
          <cell r="C2518" t="str">
            <v>177</v>
          </cell>
          <cell r="D2518" t="str">
            <v>Warren</v>
          </cell>
          <cell r="E2518" t="str">
            <v>County</v>
          </cell>
          <cell r="F2518" t="str">
            <v>TN</v>
          </cell>
          <cell r="G2518">
            <v>39839</v>
          </cell>
          <cell r="H2518">
            <v>0.61379552699615958</v>
          </cell>
          <cell r="I2518">
            <v>1</v>
          </cell>
          <cell r="J2518">
            <v>111.10336564604866</v>
          </cell>
          <cell r="K2518" t="str">
            <v>TONS</v>
          </cell>
        </row>
        <row r="2519">
          <cell r="A2519" t="str">
            <v>47179</v>
          </cell>
          <cell r="B2519" t="str">
            <v>47</v>
          </cell>
          <cell r="C2519" t="str">
            <v>179</v>
          </cell>
          <cell r="D2519" t="str">
            <v>Washington</v>
          </cell>
          <cell r="E2519" t="str">
            <v>County</v>
          </cell>
          <cell r="F2519" t="str">
            <v>TN</v>
          </cell>
          <cell r="G2519">
            <v>122979</v>
          </cell>
          <cell r="H2519">
            <v>0.2642158417290757</v>
          </cell>
          <cell r="I2519">
            <v>0.5</v>
          </cell>
          <cell r="J2519">
            <v>73.816743547561813</v>
          </cell>
          <cell r="K2519" t="str">
            <v>TONS</v>
          </cell>
        </row>
        <row r="2520">
          <cell r="A2520" t="str">
            <v>47181</v>
          </cell>
          <cell r="B2520" t="str">
            <v>47</v>
          </cell>
          <cell r="C2520" t="str">
            <v>181</v>
          </cell>
          <cell r="D2520" t="str">
            <v>Wayne</v>
          </cell>
          <cell r="E2520" t="str">
            <v>County</v>
          </cell>
          <cell r="F2520" t="str">
            <v>TN</v>
          </cell>
          <cell r="G2520">
            <v>17021</v>
          </cell>
          <cell r="H2520">
            <v>1</v>
          </cell>
          <cell r="I2520">
            <v>1</v>
          </cell>
          <cell r="J2520">
            <v>77.335721042873828</v>
          </cell>
          <cell r="K2520" t="str">
            <v>TONS</v>
          </cell>
        </row>
        <row r="2521">
          <cell r="A2521" t="str">
            <v>47183</v>
          </cell>
          <cell r="B2521" t="str">
            <v>47</v>
          </cell>
          <cell r="C2521" t="str">
            <v>183</v>
          </cell>
          <cell r="D2521" t="str">
            <v>Weakley</v>
          </cell>
          <cell r="E2521" t="str">
            <v>County</v>
          </cell>
          <cell r="F2521" t="str">
            <v>TN</v>
          </cell>
          <cell r="G2521">
            <v>35021</v>
          </cell>
          <cell r="H2521">
            <v>0.67005510979126814</v>
          </cell>
          <cell r="I2521">
            <v>0.5</v>
          </cell>
          <cell r="J2521">
            <v>53.309442159452367</v>
          </cell>
          <cell r="K2521" t="str">
            <v>TONS</v>
          </cell>
        </row>
        <row r="2522">
          <cell r="A2522" t="str">
            <v>47185</v>
          </cell>
          <cell r="B2522" t="str">
            <v>47</v>
          </cell>
          <cell r="C2522" t="str">
            <v>185</v>
          </cell>
          <cell r="D2522" t="str">
            <v>White</v>
          </cell>
          <cell r="E2522" t="str">
            <v>County</v>
          </cell>
          <cell r="F2522" t="str">
            <v>TN</v>
          </cell>
          <cell r="G2522">
            <v>25841</v>
          </cell>
          <cell r="H2522">
            <v>0.78174219263960376</v>
          </cell>
          <cell r="I2522">
            <v>1</v>
          </cell>
          <cell r="J2522">
            <v>91.784201914522896</v>
          </cell>
          <cell r="K2522" t="str">
            <v>TONS</v>
          </cell>
        </row>
        <row r="2523">
          <cell r="A2523" t="str">
            <v>47187</v>
          </cell>
          <cell r="B2523" t="str">
            <v>47</v>
          </cell>
          <cell r="C2523" t="str">
            <v>187</v>
          </cell>
          <cell r="D2523" t="str">
            <v>Williamson</v>
          </cell>
          <cell r="E2523" t="str">
            <v>County</v>
          </cell>
          <cell r="F2523" t="str">
            <v>TN</v>
          </cell>
          <cell r="G2523">
            <v>183182</v>
          </cell>
          <cell r="H2523">
            <v>0.19386184232075204</v>
          </cell>
          <cell r="I2523">
            <v>1</v>
          </cell>
          <cell r="J2523">
            <v>0</v>
          </cell>
          <cell r="K2523" t="str">
            <v>TONS</v>
          </cell>
        </row>
        <row r="2524">
          <cell r="A2524" t="str">
            <v>47189</v>
          </cell>
          <cell r="B2524" t="str">
            <v>47</v>
          </cell>
          <cell r="C2524" t="str">
            <v>189</v>
          </cell>
          <cell r="D2524" t="str">
            <v>Wilson</v>
          </cell>
          <cell r="E2524" t="str">
            <v>County</v>
          </cell>
          <cell r="F2524" t="str">
            <v>TN</v>
          </cell>
          <cell r="G2524">
            <v>113993</v>
          </cell>
          <cell r="H2524">
            <v>0.38467274306317056</v>
          </cell>
          <cell r="I2524">
            <v>0.5</v>
          </cell>
          <cell r="J2524">
            <v>99.617277707832017</v>
          </cell>
          <cell r="K2524" t="str">
            <v>TONS</v>
          </cell>
        </row>
        <row r="2525">
          <cell r="A2525" t="str">
            <v>48001</v>
          </cell>
          <cell r="B2525" t="str">
            <v>48</v>
          </cell>
          <cell r="C2525" t="str">
            <v>001</v>
          </cell>
          <cell r="D2525" t="str">
            <v>Anderson</v>
          </cell>
          <cell r="E2525" t="str">
            <v>County</v>
          </cell>
          <cell r="F2525" t="str">
            <v>TX</v>
          </cell>
          <cell r="G2525">
            <v>58458</v>
          </cell>
          <cell r="H2525">
            <v>0.67063532792774294</v>
          </cell>
          <cell r="I2525">
            <v>1</v>
          </cell>
          <cell r="J2525">
            <v>178.12523399123589</v>
          </cell>
          <cell r="K2525" t="str">
            <v>TONS</v>
          </cell>
        </row>
        <row r="2526">
          <cell r="A2526" t="str">
            <v>48003</v>
          </cell>
          <cell r="B2526" t="str">
            <v>48</v>
          </cell>
          <cell r="C2526" t="str">
            <v>003</v>
          </cell>
          <cell r="D2526" t="str">
            <v>Andrews</v>
          </cell>
          <cell r="E2526" t="str">
            <v>County</v>
          </cell>
          <cell r="F2526" t="str">
            <v>TX</v>
          </cell>
          <cell r="G2526">
            <v>14786</v>
          </cell>
          <cell r="H2526">
            <v>0.16502096577843905</v>
          </cell>
          <cell r="I2526">
            <v>0</v>
          </cell>
          <cell r="J2526">
            <v>0</v>
          </cell>
          <cell r="K2526" t="str">
            <v>TONS</v>
          </cell>
        </row>
        <row r="2527">
          <cell r="A2527" t="str">
            <v>48005</v>
          </cell>
          <cell r="B2527" t="str">
            <v>48</v>
          </cell>
          <cell r="C2527" t="str">
            <v>005</v>
          </cell>
          <cell r="D2527" t="str">
            <v>Angelina</v>
          </cell>
          <cell r="E2527" t="str">
            <v>County</v>
          </cell>
          <cell r="F2527" t="str">
            <v>TX</v>
          </cell>
          <cell r="G2527">
            <v>86771</v>
          </cell>
          <cell r="H2527">
            <v>0.43082366228348179</v>
          </cell>
          <cell r="I2527">
            <v>1</v>
          </cell>
          <cell r="J2527">
            <v>169.85143409586703</v>
          </cell>
          <cell r="K2527" t="str">
            <v>TONS</v>
          </cell>
        </row>
        <row r="2528">
          <cell r="A2528" t="str">
            <v>48007</v>
          </cell>
          <cell r="B2528" t="str">
            <v>48</v>
          </cell>
          <cell r="C2528" t="str">
            <v>007</v>
          </cell>
          <cell r="D2528" t="str">
            <v>Aransas</v>
          </cell>
          <cell r="E2528" t="str">
            <v>County</v>
          </cell>
          <cell r="F2528" t="str">
            <v>TX</v>
          </cell>
          <cell r="G2528">
            <v>23158</v>
          </cell>
          <cell r="H2528">
            <v>0.27260557906554972</v>
          </cell>
          <cell r="I2528">
            <v>0.5</v>
          </cell>
          <cell r="J2528">
            <v>14.341707506717071</v>
          </cell>
          <cell r="K2528" t="str">
            <v>TONS</v>
          </cell>
        </row>
        <row r="2529">
          <cell r="A2529" t="str">
            <v>48009</v>
          </cell>
          <cell r="B2529" t="str">
            <v>48</v>
          </cell>
          <cell r="C2529" t="str">
            <v>009</v>
          </cell>
          <cell r="D2529" t="str">
            <v>Archer</v>
          </cell>
          <cell r="E2529" t="str">
            <v>County</v>
          </cell>
          <cell r="F2529" t="str">
            <v>TX</v>
          </cell>
          <cell r="G2529">
            <v>9054</v>
          </cell>
          <cell r="H2529">
            <v>0.88988292467417718</v>
          </cell>
          <cell r="I2529">
            <v>0</v>
          </cell>
          <cell r="J2529">
            <v>0</v>
          </cell>
          <cell r="K2529" t="str">
            <v>TONS</v>
          </cell>
        </row>
        <row r="2530">
          <cell r="A2530" t="str">
            <v>48011</v>
          </cell>
          <cell r="B2530" t="str">
            <v>48</v>
          </cell>
          <cell r="C2530" t="str">
            <v>011</v>
          </cell>
          <cell r="D2530" t="str">
            <v>Armstrong</v>
          </cell>
          <cell r="E2530" t="str">
            <v>County</v>
          </cell>
          <cell r="F2530" t="str">
            <v>TX</v>
          </cell>
          <cell r="G2530">
            <v>1901</v>
          </cell>
          <cell r="H2530">
            <v>1</v>
          </cell>
          <cell r="I2530">
            <v>0</v>
          </cell>
          <cell r="J2530">
            <v>0</v>
          </cell>
          <cell r="K2530" t="str">
            <v>TONS</v>
          </cell>
        </row>
        <row r="2531">
          <cell r="A2531" t="str">
            <v>48013</v>
          </cell>
          <cell r="B2531" t="str">
            <v>48</v>
          </cell>
          <cell r="C2531" t="str">
            <v>013</v>
          </cell>
          <cell r="D2531" t="str">
            <v>Atascosa</v>
          </cell>
          <cell r="E2531" t="str">
            <v>County</v>
          </cell>
          <cell r="F2531" t="str">
            <v>TX</v>
          </cell>
          <cell r="G2531">
            <v>44911</v>
          </cell>
          <cell r="H2531">
            <v>0.60711184342366009</v>
          </cell>
          <cell r="I2531">
            <v>0</v>
          </cell>
          <cell r="J2531">
            <v>0</v>
          </cell>
          <cell r="K2531" t="str">
            <v>TONS</v>
          </cell>
        </row>
        <row r="2532">
          <cell r="A2532" t="str">
            <v>48015</v>
          </cell>
          <cell r="B2532" t="str">
            <v>48</v>
          </cell>
          <cell r="C2532" t="str">
            <v>015</v>
          </cell>
          <cell r="D2532" t="str">
            <v>Austin</v>
          </cell>
          <cell r="E2532" t="str">
            <v>County</v>
          </cell>
          <cell r="F2532" t="str">
            <v>TX</v>
          </cell>
          <cell r="G2532">
            <v>28417</v>
          </cell>
          <cell r="H2532">
            <v>0.66344089805398176</v>
          </cell>
          <cell r="I2532">
            <v>1</v>
          </cell>
          <cell r="J2532">
            <v>85.659499960125743</v>
          </cell>
          <cell r="K2532" t="str">
            <v>TONS</v>
          </cell>
        </row>
        <row r="2533">
          <cell r="A2533" t="str">
            <v>48017</v>
          </cell>
          <cell r="B2533" t="str">
            <v>48</v>
          </cell>
          <cell r="C2533" t="str">
            <v>017</v>
          </cell>
          <cell r="D2533" t="str">
            <v>Bailey</v>
          </cell>
          <cell r="E2533" t="str">
            <v>County</v>
          </cell>
          <cell r="F2533" t="str">
            <v>TX</v>
          </cell>
          <cell r="G2533">
            <v>7165</v>
          </cell>
          <cell r="H2533">
            <v>0.28750872295882762</v>
          </cell>
          <cell r="I2533">
            <v>0</v>
          </cell>
          <cell r="J2533">
            <v>0</v>
          </cell>
          <cell r="K2533" t="str">
            <v>TONS</v>
          </cell>
        </row>
        <row r="2534">
          <cell r="A2534" t="str">
            <v>48019</v>
          </cell>
          <cell r="B2534" t="str">
            <v>48</v>
          </cell>
          <cell r="C2534" t="str">
            <v>019</v>
          </cell>
          <cell r="D2534" t="str">
            <v>Bandera</v>
          </cell>
          <cell r="E2534" t="str">
            <v>County</v>
          </cell>
          <cell r="F2534" t="str">
            <v>TX</v>
          </cell>
          <cell r="G2534">
            <v>20485</v>
          </cell>
          <cell r="H2534">
            <v>1</v>
          </cell>
          <cell r="I2534">
            <v>0</v>
          </cell>
          <cell r="J2534">
            <v>0</v>
          </cell>
          <cell r="K2534" t="str">
            <v>TONS</v>
          </cell>
        </row>
        <row r="2535">
          <cell r="A2535" t="str">
            <v>48021</v>
          </cell>
          <cell r="B2535" t="str">
            <v>48</v>
          </cell>
          <cell r="C2535" t="str">
            <v>021</v>
          </cell>
          <cell r="D2535" t="str">
            <v>Bastrop</v>
          </cell>
          <cell r="E2535" t="str">
            <v>County</v>
          </cell>
          <cell r="F2535" t="str">
            <v>TX</v>
          </cell>
          <cell r="G2535">
            <v>74171</v>
          </cell>
          <cell r="H2535">
            <v>0.63852449070391393</v>
          </cell>
          <cell r="I2535">
            <v>1</v>
          </cell>
          <cell r="J2535">
            <v>215.18240694380501</v>
          </cell>
          <cell r="K2535" t="str">
            <v>TONS</v>
          </cell>
        </row>
        <row r="2536">
          <cell r="A2536" t="str">
            <v>48023</v>
          </cell>
          <cell r="B2536" t="str">
            <v>48</v>
          </cell>
          <cell r="C2536" t="str">
            <v>023</v>
          </cell>
          <cell r="D2536" t="str">
            <v>Baylor</v>
          </cell>
          <cell r="E2536" t="str">
            <v>County</v>
          </cell>
          <cell r="F2536" t="str">
            <v>TX</v>
          </cell>
          <cell r="G2536">
            <v>3726</v>
          </cell>
          <cell r="H2536">
            <v>1</v>
          </cell>
          <cell r="I2536">
            <v>0</v>
          </cell>
          <cell r="J2536">
            <v>0</v>
          </cell>
          <cell r="K2536" t="str">
            <v>TONS</v>
          </cell>
        </row>
        <row r="2537">
          <cell r="A2537" t="str">
            <v>48025</v>
          </cell>
          <cell r="B2537" t="str">
            <v>48</v>
          </cell>
          <cell r="C2537" t="str">
            <v>025</v>
          </cell>
          <cell r="D2537" t="str">
            <v>Bee</v>
          </cell>
          <cell r="E2537" t="str">
            <v>County</v>
          </cell>
          <cell r="F2537" t="str">
            <v>TX</v>
          </cell>
          <cell r="G2537">
            <v>31861</v>
          </cell>
          <cell r="H2537">
            <v>0.42977307680236027</v>
          </cell>
          <cell r="I2537">
            <v>0</v>
          </cell>
          <cell r="J2537">
            <v>0</v>
          </cell>
          <cell r="K2537" t="str">
            <v>TONS</v>
          </cell>
        </row>
        <row r="2538">
          <cell r="A2538" t="str">
            <v>48027</v>
          </cell>
          <cell r="B2538" t="str">
            <v>48</v>
          </cell>
          <cell r="C2538" t="str">
            <v>027</v>
          </cell>
          <cell r="D2538" t="str">
            <v>Bell</v>
          </cell>
          <cell r="E2538" t="str">
            <v>County</v>
          </cell>
          <cell r="F2538" t="str">
            <v>TX</v>
          </cell>
          <cell r="G2538">
            <v>310235</v>
          </cell>
          <cell r="H2538">
            <v>0.15186229793543604</v>
          </cell>
          <cell r="I2538">
            <v>0</v>
          </cell>
          <cell r="J2538">
            <v>0</v>
          </cell>
          <cell r="K2538" t="str">
            <v>TONS</v>
          </cell>
        </row>
        <row r="2539">
          <cell r="A2539" t="str">
            <v>48029</v>
          </cell>
          <cell r="B2539" t="str">
            <v>48</v>
          </cell>
          <cell r="C2539" t="str">
            <v>029</v>
          </cell>
          <cell r="D2539" t="str">
            <v>Bexar</v>
          </cell>
          <cell r="E2539" t="str">
            <v>County</v>
          </cell>
          <cell r="F2539" t="str">
            <v>TX</v>
          </cell>
          <cell r="G2539">
            <v>1714773</v>
          </cell>
          <cell r="H2539">
            <v>4.5390847651555044E-2</v>
          </cell>
          <cell r="I2539">
            <v>0</v>
          </cell>
          <cell r="J2539">
            <v>0</v>
          </cell>
          <cell r="K2539" t="str">
            <v>TONS</v>
          </cell>
        </row>
        <row r="2540">
          <cell r="A2540" t="str">
            <v>48031</v>
          </cell>
          <cell r="B2540" t="str">
            <v>48</v>
          </cell>
          <cell r="C2540" t="str">
            <v>031</v>
          </cell>
          <cell r="D2540" t="str">
            <v>Blanco</v>
          </cell>
          <cell r="E2540" t="str">
            <v>County</v>
          </cell>
          <cell r="F2540" t="str">
            <v>TX</v>
          </cell>
          <cell r="G2540">
            <v>10497</v>
          </cell>
          <cell r="H2540">
            <v>1</v>
          </cell>
          <cell r="I2540">
            <v>0</v>
          </cell>
          <cell r="J2540">
            <v>0</v>
          </cell>
          <cell r="K2540" t="str">
            <v>TONS</v>
          </cell>
        </row>
        <row r="2541">
          <cell r="A2541" t="str">
            <v>48033</v>
          </cell>
          <cell r="B2541" t="str">
            <v>48</v>
          </cell>
          <cell r="C2541" t="str">
            <v>033</v>
          </cell>
          <cell r="D2541" t="str">
            <v>Borden</v>
          </cell>
          <cell r="E2541" t="str">
            <v>County</v>
          </cell>
          <cell r="F2541" t="str">
            <v>TX</v>
          </cell>
          <cell r="G2541">
            <v>641</v>
          </cell>
          <cell r="H2541">
            <v>1</v>
          </cell>
          <cell r="I2541">
            <v>0</v>
          </cell>
          <cell r="J2541">
            <v>0</v>
          </cell>
          <cell r="K2541" t="str">
            <v>TONS</v>
          </cell>
        </row>
        <row r="2542">
          <cell r="A2542" t="str">
            <v>48035</v>
          </cell>
          <cell r="B2542" t="str">
            <v>48</v>
          </cell>
          <cell r="C2542" t="str">
            <v>035</v>
          </cell>
          <cell r="D2542" t="str">
            <v>Bosque</v>
          </cell>
          <cell r="E2542" t="str">
            <v>County</v>
          </cell>
          <cell r="F2542" t="str">
            <v>TX</v>
          </cell>
          <cell r="G2542">
            <v>18212</v>
          </cell>
          <cell r="H2542">
            <v>0.81215681967933229</v>
          </cell>
          <cell r="I2542">
            <v>0</v>
          </cell>
          <cell r="J2542">
            <v>0</v>
          </cell>
          <cell r="K2542" t="str">
            <v>TONS</v>
          </cell>
        </row>
        <row r="2543">
          <cell r="A2543" t="str">
            <v>48037</v>
          </cell>
          <cell r="B2543" t="str">
            <v>48</v>
          </cell>
          <cell r="C2543" t="str">
            <v>037</v>
          </cell>
          <cell r="D2543" t="str">
            <v>Bowie</v>
          </cell>
          <cell r="E2543" t="str">
            <v>County</v>
          </cell>
          <cell r="F2543" t="str">
            <v>TX</v>
          </cell>
          <cell r="G2543">
            <v>92565</v>
          </cell>
          <cell r="H2543">
            <v>0.35424836601307191</v>
          </cell>
          <cell r="I2543">
            <v>1</v>
          </cell>
          <cell r="J2543">
            <v>148.98746423341026</v>
          </cell>
          <cell r="K2543" t="str">
            <v>TONS</v>
          </cell>
        </row>
        <row r="2544">
          <cell r="A2544" t="str">
            <v>48039</v>
          </cell>
          <cell r="B2544" t="str">
            <v>48</v>
          </cell>
          <cell r="C2544" t="str">
            <v>039</v>
          </cell>
          <cell r="D2544" t="str">
            <v>Brazoria</v>
          </cell>
          <cell r="E2544" t="str">
            <v>County</v>
          </cell>
          <cell r="F2544" t="str">
            <v>TX</v>
          </cell>
          <cell r="G2544">
            <v>313166</v>
          </cell>
          <cell r="H2544">
            <v>0.22528626990158573</v>
          </cell>
          <cell r="I2544">
            <v>1</v>
          </cell>
          <cell r="J2544">
            <v>320.55635926307701</v>
          </cell>
          <cell r="K2544" t="str">
            <v>TONS</v>
          </cell>
        </row>
        <row r="2545">
          <cell r="A2545" t="str">
            <v>48041</v>
          </cell>
          <cell r="B2545" t="str">
            <v>48</v>
          </cell>
          <cell r="C2545" t="str">
            <v>041</v>
          </cell>
          <cell r="D2545" t="str">
            <v>Brazos</v>
          </cell>
          <cell r="E2545" t="str">
            <v>County</v>
          </cell>
          <cell r="F2545" t="str">
            <v>TX</v>
          </cell>
          <cell r="G2545">
            <v>194851</v>
          </cell>
          <cell r="H2545">
            <v>0.12063576784312115</v>
          </cell>
          <cell r="I2545">
            <v>1</v>
          </cell>
          <cell r="J2545">
            <v>0</v>
          </cell>
          <cell r="K2545" t="str">
            <v>TONS</v>
          </cell>
        </row>
        <row r="2546">
          <cell r="A2546" t="str">
            <v>48043</v>
          </cell>
          <cell r="B2546" t="str">
            <v>48</v>
          </cell>
          <cell r="C2546" t="str">
            <v>043</v>
          </cell>
          <cell r="D2546" t="str">
            <v>Brewster</v>
          </cell>
          <cell r="E2546" t="str">
            <v>County</v>
          </cell>
          <cell r="F2546" t="str">
            <v>TX</v>
          </cell>
          <cell r="G2546">
            <v>9232</v>
          </cell>
          <cell r="H2546">
            <v>0.34867850953206236</v>
          </cell>
          <cell r="I2546">
            <v>0</v>
          </cell>
          <cell r="J2546">
            <v>0</v>
          </cell>
          <cell r="K2546" t="str">
            <v>TONS</v>
          </cell>
        </row>
        <row r="2547">
          <cell r="A2547" t="str">
            <v>48045</v>
          </cell>
          <cell r="B2547" t="str">
            <v>48</v>
          </cell>
          <cell r="C2547" t="str">
            <v>045</v>
          </cell>
          <cell r="D2547" t="str">
            <v>Briscoe</v>
          </cell>
          <cell r="E2547" t="str">
            <v>County</v>
          </cell>
          <cell r="F2547" t="str">
            <v>TX</v>
          </cell>
          <cell r="G2547">
            <v>1637</v>
          </cell>
          <cell r="H2547">
            <v>1</v>
          </cell>
          <cell r="I2547">
            <v>0</v>
          </cell>
          <cell r="J2547">
            <v>0</v>
          </cell>
          <cell r="K2547" t="str">
            <v>TONS</v>
          </cell>
        </row>
        <row r="2548">
          <cell r="A2548" t="str">
            <v>48047</v>
          </cell>
          <cell r="B2548" t="str">
            <v>48</v>
          </cell>
          <cell r="C2548" t="str">
            <v>047</v>
          </cell>
          <cell r="D2548" t="str">
            <v>Brooks</v>
          </cell>
          <cell r="E2548" t="str">
            <v>County</v>
          </cell>
          <cell r="F2548" t="str">
            <v>TX</v>
          </cell>
          <cell r="G2548">
            <v>7223</v>
          </cell>
          <cell r="H2548">
            <v>0.31759656652360513</v>
          </cell>
          <cell r="I2548">
            <v>0</v>
          </cell>
          <cell r="J2548">
            <v>0</v>
          </cell>
          <cell r="K2548" t="str">
            <v>TONS</v>
          </cell>
        </row>
        <row r="2549">
          <cell r="A2549" t="str">
            <v>48049</v>
          </cell>
          <cell r="B2549" t="str">
            <v>48</v>
          </cell>
          <cell r="C2549" t="str">
            <v>049</v>
          </cell>
          <cell r="D2549" t="str">
            <v>Brown</v>
          </cell>
          <cell r="E2549" t="str">
            <v>County</v>
          </cell>
          <cell r="F2549" t="str">
            <v>TX</v>
          </cell>
          <cell r="G2549">
            <v>38106</v>
          </cell>
          <cell r="H2549">
            <v>0.40400461869521859</v>
          </cell>
          <cell r="I2549">
            <v>0</v>
          </cell>
          <cell r="J2549">
            <v>0</v>
          </cell>
          <cell r="K2549" t="str">
            <v>TONS</v>
          </cell>
        </row>
        <row r="2550">
          <cell r="A2550" t="str">
            <v>48051</v>
          </cell>
          <cell r="B2550" t="str">
            <v>48</v>
          </cell>
          <cell r="C2550" t="str">
            <v>051</v>
          </cell>
          <cell r="D2550" t="str">
            <v>Burleson</v>
          </cell>
          <cell r="E2550" t="str">
            <v>County</v>
          </cell>
          <cell r="F2550" t="str">
            <v>TX</v>
          </cell>
          <cell r="G2550">
            <v>17187</v>
          </cell>
          <cell r="H2550">
            <v>0.7665677546983185</v>
          </cell>
          <cell r="I2550">
            <v>1</v>
          </cell>
          <cell r="J2550">
            <v>59.861237573577512</v>
          </cell>
          <cell r="K2550" t="str">
            <v>TONS</v>
          </cell>
        </row>
        <row r="2551">
          <cell r="A2551" t="str">
            <v>48053</v>
          </cell>
          <cell r="B2551" t="str">
            <v>48</v>
          </cell>
          <cell r="C2551" t="str">
            <v>053</v>
          </cell>
          <cell r="D2551" t="str">
            <v>Burnet</v>
          </cell>
          <cell r="E2551" t="str">
            <v>County</v>
          </cell>
          <cell r="F2551" t="str">
            <v>TX</v>
          </cell>
          <cell r="G2551">
            <v>42750</v>
          </cell>
          <cell r="H2551">
            <v>0.5567251461988304</v>
          </cell>
          <cell r="I2551">
            <v>0</v>
          </cell>
          <cell r="J2551">
            <v>0</v>
          </cell>
          <cell r="K2551" t="str">
            <v>TONS</v>
          </cell>
        </row>
        <row r="2552">
          <cell r="A2552" t="str">
            <v>48055</v>
          </cell>
          <cell r="B2552" t="str">
            <v>48</v>
          </cell>
          <cell r="C2552" t="str">
            <v>055</v>
          </cell>
          <cell r="D2552" t="str">
            <v>Caldwell</v>
          </cell>
          <cell r="E2552" t="str">
            <v>County</v>
          </cell>
          <cell r="F2552" t="str">
            <v>TX</v>
          </cell>
          <cell r="G2552">
            <v>38066</v>
          </cell>
          <cell r="H2552">
            <v>0.42292334366626388</v>
          </cell>
          <cell r="I2552">
            <v>1</v>
          </cell>
          <cell r="J2552">
            <v>73.146570299584397</v>
          </cell>
          <cell r="K2552" t="str">
            <v>TONS</v>
          </cell>
        </row>
        <row r="2553">
          <cell r="A2553" t="str">
            <v>48057</v>
          </cell>
          <cell r="B2553" t="str">
            <v>48</v>
          </cell>
          <cell r="C2553" t="str">
            <v>057</v>
          </cell>
          <cell r="D2553" t="str">
            <v>Calhoun</v>
          </cell>
          <cell r="E2553" t="str">
            <v>County</v>
          </cell>
          <cell r="F2553" t="str">
            <v>TX</v>
          </cell>
          <cell r="G2553">
            <v>21381</v>
          </cell>
          <cell r="H2553">
            <v>0.44731303493756136</v>
          </cell>
          <cell r="I2553">
            <v>0.5</v>
          </cell>
          <cell r="J2553">
            <v>21.727243876800582</v>
          </cell>
          <cell r="K2553" t="str">
            <v>TONS</v>
          </cell>
        </row>
        <row r="2554">
          <cell r="A2554" t="str">
            <v>48059</v>
          </cell>
          <cell r="B2554" t="str">
            <v>48</v>
          </cell>
          <cell r="C2554" t="str">
            <v>059</v>
          </cell>
          <cell r="D2554" t="str">
            <v>Callahan</v>
          </cell>
          <cell r="E2554" t="str">
            <v>County</v>
          </cell>
          <cell r="F2554" t="str">
            <v>TX</v>
          </cell>
          <cell r="G2554">
            <v>13544</v>
          </cell>
          <cell r="H2554">
            <v>0.72179562906083872</v>
          </cell>
          <cell r="I2554">
            <v>0</v>
          </cell>
          <cell r="J2554">
            <v>0</v>
          </cell>
          <cell r="K2554" t="str">
            <v>TONS</v>
          </cell>
        </row>
        <row r="2555">
          <cell r="A2555" t="str">
            <v>48061</v>
          </cell>
          <cell r="B2555" t="str">
            <v>48</v>
          </cell>
          <cell r="C2555" t="str">
            <v>061</v>
          </cell>
          <cell r="D2555" t="str">
            <v>Cameron</v>
          </cell>
          <cell r="E2555" t="str">
            <v>County</v>
          </cell>
          <cell r="F2555" t="str">
            <v>TX</v>
          </cell>
          <cell r="G2555">
            <v>406220</v>
          </cell>
          <cell r="H2555">
            <v>8.4208064595539367E-2</v>
          </cell>
          <cell r="I2555">
            <v>0</v>
          </cell>
          <cell r="J2555">
            <v>0</v>
          </cell>
          <cell r="K2555" t="str">
            <v>TONS</v>
          </cell>
        </row>
        <row r="2556">
          <cell r="A2556" t="str">
            <v>48063</v>
          </cell>
          <cell r="B2556" t="str">
            <v>48</v>
          </cell>
          <cell r="C2556" t="str">
            <v>063</v>
          </cell>
          <cell r="D2556" t="str">
            <v>Camp</v>
          </cell>
          <cell r="E2556" t="str">
            <v>County</v>
          </cell>
          <cell r="F2556" t="str">
            <v>TX</v>
          </cell>
          <cell r="G2556">
            <v>12401</v>
          </cell>
          <cell r="H2556">
            <v>0.61478912990887835</v>
          </cell>
          <cell r="I2556">
            <v>0.5</v>
          </cell>
          <cell r="J2556">
            <v>17.320002856203224</v>
          </cell>
          <cell r="K2556" t="str">
            <v>TONS</v>
          </cell>
        </row>
        <row r="2557">
          <cell r="A2557" t="str">
            <v>48065</v>
          </cell>
          <cell r="B2557" t="str">
            <v>48</v>
          </cell>
          <cell r="C2557" t="str">
            <v>065</v>
          </cell>
          <cell r="D2557" t="str">
            <v>Carson</v>
          </cell>
          <cell r="E2557" t="str">
            <v>County</v>
          </cell>
          <cell r="F2557" t="str">
            <v>TX</v>
          </cell>
          <cell r="G2557">
            <v>6182</v>
          </cell>
          <cell r="H2557">
            <v>0.95195729537366547</v>
          </cell>
          <cell r="I2557">
            <v>0</v>
          </cell>
          <cell r="J2557">
            <v>0</v>
          </cell>
          <cell r="K2557" t="str">
            <v>TONS</v>
          </cell>
        </row>
        <row r="2558">
          <cell r="A2558" t="str">
            <v>48067</v>
          </cell>
          <cell r="B2558" t="str">
            <v>48</v>
          </cell>
          <cell r="C2558" t="str">
            <v>067</v>
          </cell>
          <cell r="D2558" t="str">
            <v>Cass</v>
          </cell>
          <cell r="E2558" t="str">
            <v>County</v>
          </cell>
          <cell r="F2558" t="str">
            <v>TX</v>
          </cell>
          <cell r="G2558">
            <v>30464</v>
          </cell>
          <cell r="H2558">
            <v>0.74011948529411764</v>
          </cell>
          <cell r="I2558">
            <v>1</v>
          </cell>
          <cell r="J2558">
            <v>102.44336421794704</v>
          </cell>
          <cell r="K2558" t="str">
            <v>TONS</v>
          </cell>
        </row>
        <row r="2559">
          <cell r="A2559" t="str">
            <v>48069</v>
          </cell>
          <cell r="B2559" t="str">
            <v>48</v>
          </cell>
          <cell r="C2559" t="str">
            <v>069</v>
          </cell>
          <cell r="D2559" t="str">
            <v>Castro</v>
          </cell>
          <cell r="E2559" t="str">
            <v>County</v>
          </cell>
          <cell r="F2559" t="str">
            <v>TX</v>
          </cell>
          <cell r="G2559">
            <v>8062</v>
          </cell>
          <cell r="H2559">
            <v>0.45757876457454727</v>
          </cell>
          <cell r="I2559">
            <v>0</v>
          </cell>
          <cell r="J2559">
            <v>0</v>
          </cell>
          <cell r="K2559" t="str">
            <v>TONS</v>
          </cell>
        </row>
        <row r="2560">
          <cell r="A2560" t="str">
            <v>48071</v>
          </cell>
          <cell r="B2560" t="str">
            <v>48</v>
          </cell>
          <cell r="C2560" t="str">
            <v>071</v>
          </cell>
          <cell r="D2560" t="str">
            <v>Chambers</v>
          </cell>
          <cell r="E2560" t="str">
            <v>County</v>
          </cell>
          <cell r="F2560" t="str">
            <v>TX</v>
          </cell>
          <cell r="G2560">
            <v>35096</v>
          </cell>
          <cell r="H2560">
            <v>0.45720310006838388</v>
          </cell>
          <cell r="I2560">
            <v>0</v>
          </cell>
          <cell r="J2560">
            <v>0</v>
          </cell>
          <cell r="K2560" t="str">
            <v>TONS</v>
          </cell>
        </row>
        <row r="2561">
          <cell r="A2561" t="str">
            <v>48073</v>
          </cell>
          <cell r="B2561" t="str">
            <v>48</v>
          </cell>
          <cell r="C2561" t="str">
            <v>073</v>
          </cell>
          <cell r="D2561" t="str">
            <v>Cherokee</v>
          </cell>
          <cell r="E2561" t="str">
            <v>County</v>
          </cell>
          <cell r="F2561" t="str">
            <v>TX</v>
          </cell>
          <cell r="G2561">
            <v>50845</v>
          </cell>
          <cell r="H2561">
            <v>0.63048480676566032</v>
          </cell>
          <cell r="I2561">
            <v>1</v>
          </cell>
          <cell r="J2561">
            <v>145.65250040957679</v>
          </cell>
          <cell r="K2561" t="str">
            <v>TONS</v>
          </cell>
        </row>
        <row r="2562">
          <cell r="A2562" t="str">
            <v>48075</v>
          </cell>
          <cell r="B2562" t="str">
            <v>48</v>
          </cell>
          <cell r="C2562" t="str">
            <v>075</v>
          </cell>
          <cell r="D2562" t="str">
            <v>Childress</v>
          </cell>
          <cell r="E2562" t="str">
            <v>County</v>
          </cell>
          <cell r="F2562" t="str">
            <v>TX</v>
          </cell>
          <cell r="G2562">
            <v>7041</v>
          </cell>
          <cell r="H2562">
            <v>0.33148700468683423</v>
          </cell>
          <cell r="I2562">
            <v>0</v>
          </cell>
          <cell r="J2562">
            <v>0</v>
          </cell>
          <cell r="K2562" t="str">
            <v>TONS</v>
          </cell>
        </row>
        <row r="2563">
          <cell r="A2563" t="str">
            <v>48077</v>
          </cell>
          <cell r="B2563" t="str">
            <v>48</v>
          </cell>
          <cell r="C2563" t="str">
            <v>077</v>
          </cell>
          <cell r="D2563" t="str">
            <v>Clay</v>
          </cell>
          <cell r="E2563" t="str">
            <v>County</v>
          </cell>
          <cell r="F2563" t="str">
            <v>TX</v>
          </cell>
          <cell r="G2563">
            <v>10752</v>
          </cell>
          <cell r="H2563">
            <v>0.74600074404761907</v>
          </cell>
          <cell r="I2563">
            <v>0</v>
          </cell>
          <cell r="J2563">
            <v>0</v>
          </cell>
          <cell r="K2563" t="str">
            <v>TONS</v>
          </cell>
        </row>
        <row r="2564">
          <cell r="A2564" t="str">
            <v>48079</v>
          </cell>
          <cell r="B2564" t="str">
            <v>48</v>
          </cell>
          <cell r="C2564" t="str">
            <v>079</v>
          </cell>
          <cell r="D2564" t="str">
            <v>Cochran</v>
          </cell>
          <cell r="E2564" t="str">
            <v>County</v>
          </cell>
          <cell r="F2564" t="str">
            <v>TX</v>
          </cell>
          <cell r="G2564">
            <v>3127</v>
          </cell>
          <cell r="H2564">
            <v>1</v>
          </cell>
          <cell r="I2564">
            <v>0</v>
          </cell>
          <cell r="J2564">
            <v>0</v>
          </cell>
          <cell r="K2564" t="str">
            <v>TONS</v>
          </cell>
        </row>
        <row r="2565">
          <cell r="A2565" t="str">
            <v>48081</v>
          </cell>
          <cell r="B2565" t="str">
            <v>48</v>
          </cell>
          <cell r="C2565" t="str">
            <v>081</v>
          </cell>
          <cell r="D2565" t="str">
            <v>Coke</v>
          </cell>
          <cell r="E2565" t="str">
            <v>County</v>
          </cell>
          <cell r="F2565" t="str">
            <v>TX</v>
          </cell>
          <cell r="G2565">
            <v>3320</v>
          </cell>
          <cell r="H2565">
            <v>1</v>
          </cell>
          <cell r="I2565">
            <v>0</v>
          </cell>
          <cell r="J2565">
            <v>0</v>
          </cell>
          <cell r="K2565" t="str">
            <v>TONS</v>
          </cell>
        </row>
        <row r="2566">
          <cell r="A2566" t="str">
            <v>48083</v>
          </cell>
          <cell r="B2566" t="str">
            <v>48</v>
          </cell>
          <cell r="C2566" t="str">
            <v>083</v>
          </cell>
          <cell r="D2566" t="str">
            <v>Coleman</v>
          </cell>
          <cell r="E2566" t="str">
            <v>County</v>
          </cell>
          <cell r="F2566" t="str">
            <v>TX</v>
          </cell>
          <cell r="G2566">
            <v>8895</v>
          </cell>
          <cell r="H2566">
            <v>0.51545812254075318</v>
          </cell>
          <cell r="I2566">
            <v>0</v>
          </cell>
          <cell r="J2566">
            <v>0</v>
          </cell>
          <cell r="K2566" t="str">
            <v>TONS</v>
          </cell>
        </row>
        <row r="2567">
          <cell r="A2567" t="str">
            <v>48085</v>
          </cell>
          <cell r="B2567" t="str">
            <v>48</v>
          </cell>
          <cell r="C2567" t="str">
            <v>085</v>
          </cell>
          <cell r="D2567" t="str">
            <v>Collin</v>
          </cell>
          <cell r="E2567" t="str">
            <v>County</v>
          </cell>
          <cell r="F2567" t="str">
            <v>TX</v>
          </cell>
          <cell r="G2567">
            <v>782341</v>
          </cell>
          <cell r="H2567">
            <v>5.2427266371058143E-2</v>
          </cell>
          <cell r="I2567">
            <v>0.5</v>
          </cell>
          <cell r="J2567">
            <v>0</v>
          </cell>
          <cell r="K2567" t="str">
            <v>TONS</v>
          </cell>
        </row>
        <row r="2568">
          <cell r="A2568" t="str">
            <v>48087</v>
          </cell>
          <cell r="B2568" t="str">
            <v>48</v>
          </cell>
          <cell r="C2568" t="str">
            <v>087</v>
          </cell>
          <cell r="D2568" t="str">
            <v>Collingsworth</v>
          </cell>
          <cell r="E2568" t="str">
            <v>County</v>
          </cell>
          <cell r="F2568" t="str">
            <v>TX</v>
          </cell>
          <cell r="G2568">
            <v>3057</v>
          </cell>
          <cell r="H2568">
            <v>1</v>
          </cell>
          <cell r="I2568">
            <v>0</v>
          </cell>
          <cell r="J2568">
            <v>0</v>
          </cell>
          <cell r="K2568" t="str">
            <v>TONS</v>
          </cell>
        </row>
        <row r="2569">
          <cell r="A2569" t="str">
            <v>48089</v>
          </cell>
          <cell r="B2569" t="str">
            <v>48</v>
          </cell>
          <cell r="C2569" t="str">
            <v>089</v>
          </cell>
          <cell r="D2569" t="str">
            <v>Colorado</v>
          </cell>
          <cell r="E2569" t="str">
            <v>County</v>
          </cell>
          <cell r="F2569" t="str">
            <v>TX</v>
          </cell>
          <cell r="G2569">
            <v>20874</v>
          </cell>
          <cell r="H2569">
            <v>0.62613777905528412</v>
          </cell>
          <cell r="I2569">
            <v>1</v>
          </cell>
          <cell r="J2569">
            <v>59.384165091966452</v>
          </cell>
          <cell r="K2569" t="str">
            <v>TONS</v>
          </cell>
        </row>
        <row r="2570">
          <cell r="A2570" t="str">
            <v>48091</v>
          </cell>
          <cell r="B2570" t="str">
            <v>48</v>
          </cell>
          <cell r="C2570" t="str">
            <v>091</v>
          </cell>
          <cell r="D2570" t="str">
            <v>Comal</v>
          </cell>
          <cell r="E2570" t="str">
            <v>County</v>
          </cell>
          <cell r="F2570" t="str">
            <v>TX</v>
          </cell>
          <cell r="G2570">
            <v>108472</v>
          </cell>
          <cell r="H2570">
            <v>0.46145549081790693</v>
          </cell>
          <cell r="I2570">
            <v>0.5</v>
          </cell>
          <cell r="J2570">
            <v>113.7136336525777</v>
          </cell>
          <cell r="K2570" t="str">
            <v>TONS</v>
          </cell>
        </row>
        <row r="2571">
          <cell r="A2571" t="str">
            <v>48093</v>
          </cell>
          <cell r="B2571" t="str">
            <v>48</v>
          </cell>
          <cell r="C2571" t="str">
            <v>093</v>
          </cell>
          <cell r="D2571" t="str">
            <v>Comanche</v>
          </cell>
          <cell r="E2571" t="str">
            <v>County</v>
          </cell>
          <cell r="F2571" t="str">
            <v>TX</v>
          </cell>
          <cell r="G2571">
            <v>13974</v>
          </cell>
          <cell r="H2571">
            <v>0.71461285244024619</v>
          </cell>
          <cell r="I2571">
            <v>0</v>
          </cell>
          <cell r="J2571">
            <v>0</v>
          </cell>
          <cell r="K2571" t="str">
            <v>TONS</v>
          </cell>
        </row>
        <row r="2572">
          <cell r="A2572" t="str">
            <v>48095</v>
          </cell>
          <cell r="B2572" t="str">
            <v>48</v>
          </cell>
          <cell r="C2572" t="str">
            <v>095</v>
          </cell>
          <cell r="D2572" t="str">
            <v>Concho</v>
          </cell>
          <cell r="E2572" t="str">
            <v>County</v>
          </cell>
          <cell r="F2572" t="str">
            <v>TX</v>
          </cell>
          <cell r="G2572">
            <v>4087</v>
          </cell>
          <cell r="H2572">
            <v>1</v>
          </cell>
          <cell r="I2572">
            <v>0</v>
          </cell>
          <cell r="J2572">
            <v>0</v>
          </cell>
          <cell r="K2572" t="str">
            <v>TONS</v>
          </cell>
        </row>
        <row r="2573">
          <cell r="A2573" t="str">
            <v>48097</v>
          </cell>
          <cell r="B2573" t="str">
            <v>48</v>
          </cell>
          <cell r="C2573" t="str">
            <v>097</v>
          </cell>
          <cell r="D2573" t="str">
            <v>Cooke</v>
          </cell>
          <cell r="E2573" t="str">
            <v>County</v>
          </cell>
          <cell r="F2573" t="str">
            <v>TX</v>
          </cell>
          <cell r="G2573">
            <v>38437</v>
          </cell>
          <cell r="H2573">
            <v>0.59034263860342895</v>
          </cell>
          <cell r="I2573">
            <v>0.5</v>
          </cell>
          <cell r="J2573">
            <v>51.54881752493538</v>
          </cell>
          <cell r="K2573" t="str">
            <v>TONS</v>
          </cell>
        </row>
        <row r="2574">
          <cell r="A2574" t="str">
            <v>48099</v>
          </cell>
          <cell r="B2574" t="str">
            <v>48</v>
          </cell>
          <cell r="C2574" t="str">
            <v>099</v>
          </cell>
          <cell r="D2574" t="str">
            <v>Coryell</v>
          </cell>
          <cell r="E2574" t="str">
            <v>County</v>
          </cell>
          <cell r="F2574" t="str">
            <v>TX</v>
          </cell>
          <cell r="G2574">
            <v>75388</v>
          </cell>
          <cell r="H2574">
            <v>0.19423515678887887</v>
          </cell>
          <cell r="I2574">
            <v>0</v>
          </cell>
          <cell r="J2574">
            <v>0</v>
          </cell>
          <cell r="K2574" t="str">
            <v>TONS</v>
          </cell>
        </row>
        <row r="2575">
          <cell r="A2575" t="str">
            <v>48101</v>
          </cell>
          <cell r="B2575" t="str">
            <v>48</v>
          </cell>
          <cell r="C2575" t="str">
            <v>101</v>
          </cell>
          <cell r="D2575" t="str">
            <v>Cottle</v>
          </cell>
          <cell r="E2575" t="str">
            <v>County</v>
          </cell>
          <cell r="F2575" t="str">
            <v>TX</v>
          </cell>
          <cell r="G2575">
            <v>1505</v>
          </cell>
          <cell r="H2575">
            <v>1</v>
          </cell>
          <cell r="I2575">
            <v>0</v>
          </cell>
          <cell r="J2575">
            <v>0</v>
          </cell>
          <cell r="K2575" t="str">
            <v>TONS</v>
          </cell>
        </row>
        <row r="2576">
          <cell r="A2576" t="str">
            <v>48103</v>
          </cell>
          <cell r="B2576" t="str">
            <v>48</v>
          </cell>
          <cell r="C2576" t="str">
            <v>103</v>
          </cell>
          <cell r="D2576" t="str">
            <v>Crane</v>
          </cell>
          <cell r="E2576" t="str">
            <v>County</v>
          </cell>
          <cell r="F2576" t="str">
            <v>TX</v>
          </cell>
          <cell r="G2576">
            <v>4375</v>
          </cell>
          <cell r="H2576">
            <v>0.10697142857142856</v>
          </cell>
          <cell r="I2576">
            <v>0</v>
          </cell>
          <cell r="J2576">
            <v>0</v>
          </cell>
          <cell r="K2576" t="str">
            <v>TONS</v>
          </cell>
        </row>
        <row r="2577">
          <cell r="A2577" t="str">
            <v>48105</v>
          </cell>
          <cell r="B2577" t="str">
            <v>48</v>
          </cell>
          <cell r="C2577" t="str">
            <v>105</v>
          </cell>
          <cell r="D2577" t="str">
            <v>Crockett</v>
          </cell>
          <cell r="E2577" t="str">
            <v>County</v>
          </cell>
          <cell r="F2577" t="str">
            <v>TX</v>
          </cell>
          <cell r="G2577">
            <v>3719</v>
          </cell>
          <cell r="H2577">
            <v>0.22748050551223448</v>
          </cell>
          <cell r="I2577">
            <v>0</v>
          </cell>
          <cell r="J2577">
            <v>0</v>
          </cell>
          <cell r="K2577" t="str">
            <v>TONS</v>
          </cell>
        </row>
        <row r="2578">
          <cell r="A2578" t="str">
            <v>48107</v>
          </cell>
          <cell r="B2578" t="str">
            <v>48</v>
          </cell>
          <cell r="C2578" t="str">
            <v>107</v>
          </cell>
          <cell r="D2578" t="str">
            <v>Crosby</v>
          </cell>
          <cell r="E2578" t="str">
            <v>County</v>
          </cell>
          <cell r="F2578" t="str">
            <v>TX</v>
          </cell>
          <cell r="G2578">
            <v>6059</v>
          </cell>
          <cell r="H2578">
            <v>1</v>
          </cell>
          <cell r="I2578">
            <v>0</v>
          </cell>
          <cell r="J2578">
            <v>0</v>
          </cell>
          <cell r="K2578" t="str">
            <v>TONS</v>
          </cell>
        </row>
        <row r="2579">
          <cell r="A2579" t="str">
            <v>48109</v>
          </cell>
          <cell r="B2579" t="str">
            <v>48</v>
          </cell>
          <cell r="C2579" t="str">
            <v>109</v>
          </cell>
          <cell r="D2579" t="str">
            <v>Culberson</v>
          </cell>
          <cell r="E2579" t="str">
            <v>County</v>
          </cell>
          <cell r="F2579" t="str">
            <v>TX</v>
          </cell>
          <cell r="G2579">
            <v>2398</v>
          </cell>
          <cell r="H2579">
            <v>1</v>
          </cell>
          <cell r="I2579">
            <v>0</v>
          </cell>
          <cell r="J2579">
            <v>0</v>
          </cell>
          <cell r="K2579" t="str">
            <v>TONS</v>
          </cell>
        </row>
        <row r="2580">
          <cell r="A2580" t="str">
            <v>48111</v>
          </cell>
          <cell r="B2580" t="str">
            <v>48</v>
          </cell>
          <cell r="C2580" t="str">
            <v>111</v>
          </cell>
          <cell r="D2580" t="str">
            <v>Dallam</v>
          </cell>
          <cell r="E2580" t="str">
            <v>County</v>
          </cell>
          <cell r="F2580" t="str">
            <v>TX</v>
          </cell>
          <cell r="G2580">
            <v>6703</v>
          </cell>
          <cell r="H2580">
            <v>0.23541697747277338</v>
          </cell>
          <cell r="I2580">
            <v>0</v>
          </cell>
          <cell r="J2580">
            <v>0</v>
          </cell>
          <cell r="K2580" t="str">
            <v>TONS</v>
          </cell>
        </row>
        <row r="2581">
          <cell r="A2581" t="str">
            <v>48113</v>
          </cell>
          <cell r="B2581" t="str">
            <v>48</v>
          </cell>
          <cell r="C2581" t="str">
            <v>113</v>
          </cell>
          <cell r="D2581" t="str">
            <v>Dallas</v>
          </cell>
          <cell r="E2581" t="str">
            <v>County</v>
          </cell>
          <cell r="F2581" t="str">
            <v>TX</v>
          </cell>
          <cell r="G2581">
            <v>2368139</v>
          </cell>
          <cell r="H2581">
            <v>6.8830419160361787E-3</v>
          </cell>
          <cell r="I2581">
            <v>0.5</v>
          </cell>
          <cell r="J2581">
            <v>0</v>
          </cell>
          <cell r="K2581" t="str">
            <v>TONS</v>
          </cell>
        </row>
        <row r="2582">
          <cell r="A2582" t="str">
            <v>48115</v>
          </cell>
          <cell r="B2582" t="str">
            <v>48</v>
          </cell>
          <cell r="C2582" t="str">
            <v>115</v>
          </cell>
          <cell r="D2582" t="str">
            <v>Dawson</v>
          </cell>
          <cell r="E2582" t="str">
            <v>County</v>
          </cell>
          <cell r="F2582" t="str">
            <v>TX</v>
          </cell>
          <cell r="G2582">
            <v>13833</v>
          </cell>
          <cell r="H2582">
            <v>0.16294368539000939</v>
          </cell>
          <cell r="I2582">
            <v>0</v>
          </cell>
          <cell r="J2582">
            <v>0</v>
          </cell>
          <cell r="K2582" t="str">
            <v>TONS</v>
          </cell>
        </row>
        <row r="2583">
          <cell r="A2583" t="str">
            <v>48117</v>
          </cell>
          <cell r="B2583" t="str">
            <v>48</v>
          </cell>
          <cell r="C2583" t="str">
            <v>117</v>
          </cell>
          <cell r="D2583" t="str">
            <v>Deaf Smith</v>
          </cell>
          <cell r="E2583" t="str">
            <v>County</v>
          </cell>
          <cell r="F2583" t="str">
            <v>TX</v>
          </cell>
          <cell r="G2583">
            <v>19372</v>
          </cell>
          <cell r="H2583">
            <v>0.17711129465207515</v>
          </cell>
          <cell r="I2583">
            <v>0</v>
          </cell>
          <cell r="J2583">
            <v>0</v>
          </cell>
          <cell r="K2583" t="str">
            <v>TONS</v>
          </cell>
        </row>
        <row r="2584">
          <cell r="A2584" t="str">
            <v>48119</v>
          </cell>
          <cell r="B2584" t="str">
            <v>48</v>
          </cell>
          <cell r="C2584" t="str">
            <v>119</v>
          </cell>
          <cell r="D2584" t="str">
            <v>Delta</v>
          </cell>
          <cell r="E2584" t="str">
            <v>County</v>
          </cell>
          <cell r="F2584" t="str">
            <v>TX</v>
          </cell>
          <cell r="G2584">
            <v>5231</v>
          </cell>
          <cell r="H2584">
            <v>1</v>
          </cell>
          <cell r="I2584">
            <v>1</v>
          </cell>
          <cell r="J2584">
            <v>23.767296679118324</v>
          </cell>
          <cell r="K2584" t="str">
            <v>TONS</v>
          </cell>
        </row>
        <row r="2585">
          <cell r="A2585" t="str">
            <v>48121</v>
          </cell>
          <cell r="B2585" t="str">
            <v>48</v>
          </cell>
          <cell r="C2585" t="str">
            <v>121</v>
          </cell>
          <cell r="D2585" t="str">
            <v>Denton</v>
          </cell>
          <cell r="E2585" t="str">
            <v>County</v>
          </cell>
          <cell r="F2585" t="str">
            <v>TX</v>
          </cell>
          <cell r="G2585">
            <v>662614</v>
          </cell>
          <cell r="H2585">
            <v>6.9058305438762235E-2</v>
          </cell>
          <cell r="I2585">
            <v>0</v>
          </cell>
          <cell r="J2585">
            <v>0</v>
          </cell>
          <cell r="K2585" t="str">
            <v>TONS</v>
          </cell>
        </row>
        <row r="2586">
          <cell r="A2586" t="str">
            <v>48123</v>
          </cell>
          <cell r="B2586" t="str">
            <v>48</v>
          </cell>
          <cell r="C2586" t="str">
            <v>123</v>
          </cell>
          <cell r="D2586" t="str">
            <v>DeWitt</v>
          </cell>
          <cell r="E2586" t="str">
            <v>County</v>
          </cell>
          <cell r="F2586" t="str">
            <v>TX</v>
          </cell>
          <cell r="G2586">
            <v>20097</v>
          </cell>
          <cell r="H2586">
            <v>0.49624322038115143</v>
          </cell>
          <cell r="I2586">
            <v>1</v>
          </cell>
          <cell r="J2586">
            <v>45.312798658162315</v>
          </cell>
          <cell r="K2586" t="str">
            <v>TONS</v>
          </cell>
        </row>
        <row r="2587">
          <cell r="A2587" t="str">
            <v>48125</v>
          </cell>
          <cell r="B2587" t="str">
            <v>48</v>
          </cell>
          <cell r="C2587" t="str">
            <v>125</v>
          </cell>
          <cell r="D2587" t="str">
            <v>Dickens</v>
          </cell>
          <cell r="E2587" t="str">
            <v>County</v>
          </cell>
          <cell r="F2587" t="str">
            <v>TX</v>
          </cell>
          <cell r="G2587">
            <v>2444</v>
          </cell>
          <cell r="H2587">
            <v>1</v>
          </cell>
          <cell r="I2587">
            <v>0</v>
          </cell>
          <cell r="J2587">
            <v>0</v>
          </cell>
          <cell r="K2587" t="str">
            <v>TONS</v>
          </cell>
        </row>
        <row r="2588">
          <cell r="A2588" t="str">
            <v>48127</v>
          </cell>
          <cell r="B2588" t="str">
            <v>48</v>
          </cell>
          <cell r="C2588" t="str">
            <v>127</v>
          </cell>
          <cell r="D2588" t="str">
            <v>Dimmit</v>
          </cell>
          <cell r="E2588" t="str">
            <v>County</v>
          </cell>
          <cell r="F2588" t="str">
            <v>TX</v>
          </cell>
          <cell r="G2588">
            <v>9996</v>
          </cell>
          <cell r="H2588">
            <v>0.39475790316126452</v>
          </cell>
          <cell r="I2588">
            <v>0</v>
          </cell>
          <cell r="J2588">
            <v>0</v>
          </cell>
          <cell r="K2588" t="str">
            <v>TONS</v>
          </cell>
        </row>
        <row r="2589">
          <cell r="A2589" t="str">
            <v>48129</v>
          </cell>
          <cell r="B2589" t="str">
            <v>48</v>
          </cell>
          <cell r="C2589" t="str">
            <v>129</v>
          </cell>
          <cell r="D2589" t="str">
            <v>Donley</v>
          </cell>
          <cell r="E2589" t="str">
            <v>County</v>
          </cell>
          <cell r="F2589" t="str">
            <v>TX</v>
          </cell>
          <cell r="G2589">
            <v>3677</v>
          </cell>
          <cell r="H2589">
            <v>1</v>
          </cell>
          <cell r="I2589">
            <v>0</v>
          </cell>
          <cell r="J2589">
            <v>0</v>
          </cell>
          <cell r="K2589" t="str">
            <v>TONS</v>
          </cell>
        </row>
        <row r="2590">
          <cell r="A2590" t="str">
            <v>48131</v>
          </cell>
          <cell r="B2590" t="str">
            <v>48</v>
          </cell>
          <cell r="C2590" t="str">
            <v>131</v>
          </cell>
          <cell r="D2590" t="str">
            <v>Duval</v>
          </cell>
          <cell r="E2590" t="str">
            <v>County</v>
          </cell>
          <cell r="F2590" t="str">
            <v>TX</v>
          </cell>
          <cell r="G2590">
            <v>11782</v>
          </cell>
          <cell r="H2590">
            <v>0.67042946868103892</v>
          </cell>
          <cell r="I2590">
            <v>0</v>
          </cell>
          <cell r="J2590">
            <v>0</v>
          </cell>
          <cell r="K2590" t="str">
            <v>TONS</v>
          </cell>
        </row>
        <row r="2591">
          <cell r="A2591" t="str">
            <v>48133</v>
          </cell>
          <cell r="B2591" t="str">
            <v>48</v>
          </cell>
          <cell r="C2591" t="str">
            <v>133</v>
          </cell>
          <cell r="D2591" t="str">
            <v>Eastland</v>
          </cell>
          <cell r="E2591" t="str">
            <v>County</v>
          </cell>
          <cell r="F2591" t="str">
            <v>TX</v>
          </cell>
          <cell r="G2591">
            <v>18583</v>
          </cell>
          <cell r="H2591">
            <v>0.60345477048915674</v>
          </cell>
          <cell r="I2591">
            <v>0</v>
          </cell>
          <cell r="J2591">
            <v>0</v>
          </cell>
          <cell r="K2591" t="str">
            <v>TONS</v>
          </cell>
        </row>
        <row r="2592">
          <cell r="A2592" t="str">
            <v>48135</v>
          </cell>
          <cell r="B2592" t="str">
            <v>48</v>
          </cell>
          <cell r="C2592" t="str">
            <v>135</v>
          </cell>
          <cell r="D2592" t="str">
            <v>Ector</v>
          </cell>
          <cell r="E2592" t="str">
            <v>County</v>
          </cell>
          <cell r="F2592" t="str">
            <v>TX</v>
          </cell>
          <cell r="G2592">
            <v>137130</v>
          </cell>
          <cell r="H2592">
            <v>9.4552614307591334E-2</v>
          </cell>
          <cell r="I2592">
            <v>0</v>
          </cell>
          <cell r="J2592">
            <v>0</v>
          </cell>
          <cell r="K2592" t="str">
            <v>TONS</v>
          </cell>
        </row>
        <row r="2593">
          <cell r="A2593" t="str">
            <v>48137</v>
          </cell>
          <cell r="B2593" t="str">
            <v>48</v>
          </cell>
          <cell r="C2593" t="str">
            <v>137</v>
          </cell>
          <cell r="D2593" t="str">
            <v>Edwards</v>
          </cell>
          <cell r="E2593" t="str">
            <v>County</v>
          </cell>
          <cell r="F2593" t="str">
            <v>TX</v>
          </cell>
          <cell r="G2593">
            <v>2002</v>
          </cell>
          <cell r="H2593">
            <v>1</v>
          </cell>
          <cell r="I2593">
            <v>0</v>
          </cell>
          <cell r="J2593">
            <v>0</v>
          </cell>
          <cell r="K2593" t="str">
            <v>TONS</v>
          </cell>
        </row>
        <row r="2594">
          <cell r="A2594" t="str">
            <v>48139</v>
          </cell>
          <cell r="B2594" t="str">
            <v>48</v>
          </cell>
          <cell r="C2594" t="str">
            <v>139</v>
          </cell>
          <cell r="D2594" t="str">
            <v>Ellis</v>
          </cell>
          <cell r="E2594" t="str">
            <v>County</v>
          </cell>
          <cell r="F2594" t="str">
            <v>TX</v>
          </cell>
          <cell r="G2594">
            <v>149610</v>
          </cell>
          <cell r="H2594">
            <v>0.31975135351914979</v>
          </cell>
          <cell r="I2594">
            <v>0</v>
          </cell>
          <cell r="J2594">
            <v>0</v>
          </cell>
          <cell r="K2594" t="str">
            <v>TONS</v>
          </cell>
        </row>
        <row r="2595">
          <cell r="A2595" t="str">
            <v>48141</v>
          </cell>
          <cell r="B2595" t="str">
            <v>48</v>
          </cell>
          <cell r="C2595" t="str">
            <v>141</v>
          </cell>
          <cell r="D2595" t="str">
            <v>El Paso</v>
          </cell>
          <cell r="E2595" t="str">
            <v>County</v>
          </cell>
          <cell r="F2595" t="str">
            <v>TX</v>
          </cell>
          <cell r="G2595">
            <v>800647</v>
          </cell>
          <cell r="H2595">
            <v>2.1743664811084036E-2</v>
          </cell>
          <cell r="I2595">
            <v>0</v>
          </cell>
          <cell r="J2595">
            <v>0</v>
          </cell>
          <cell r="K2595" t="str">
            <v>TONS</v>
          </cell>
        </row>
        <row r="2596">
          <cell r="A2596" t="str">
            <v>48143</v>
          </cell>
          <cell r="B2596" t="str">
            <v>48</v>
          </cell>
          <cell r="C2596" t="str">
            <v>143</v>
          </cell>
          <cell r="D2596" t="str">
            <v>Erath</v>
          </cell>
          <cell r="E2596" t="str">
            <v>County</v>
          </cell>
          <cell r="F2596" t="str">
            <v>TX</v>
          </cell>
          <cell r="G2596">
            <v>37890</v>
          </cell>
          <cell r="H2596">
            <v>0.46320929005014516</v>
          </cell>
          <cell r="I2596">
            <v>0</v>
          </cell>
          <cell r="J2596">
            <v>0</v>
          </cell>
          <cell r="K2596" t="str">
            <v>TONS</v>
          </cell>
        </row>
        <row r="2597">
          <cell r="A2597" t="str">
            <v>48145</v>
          </cell>
          <cell r="B2597" t="str">
            <v>48</v>
          </cell>
          <cell r="C2597" t="str">
            <v>145</v>
          </cell>
          <cell r="D2597" t="str">
            <v>Falls</v>
          </cell>
          <cell r="E2597" t="str">
            <v>County</v>
          </cell>
          <cell r="F2597" t="str">
            <v>TX</v>
          </cell>
          <cell r="G2597">
            <v>17866</v>
          </cell>
          <cell r="H2597">
            <v>0.67356990932497485</v>
          </cell>
          <cell r="I2597">
            <v>0.5</v>
          </cell>
          <cell r="J2597">
            <v>27.338524970035362</v>
          </cell>
          <cell r="K2597" t="str">
            <v>TONS</v>
          </cell>
        </row>
        <row r="2598">
          <cell r="A2598" t="str">
            <v>48147</v>
          </cell>
          <cell r="B2598" t="str">
            <v>48</v>
          </cell>
          <cell r="C2598" t="str">
            <v>147</v>
          </cell>
          <cell r="D2598" t="str">
            <v>Fannin</v>
          </cell>
          <cell r="E2598" t="str">
            <v>County</v>
          </cell>
          <cell r="F2598" t="str">
            <v>TX</v>
          </cell>
          <cell r="G2598">
            <v>33915</v>
          </cell>
          <cell r="H2598">
            <v>0.70529264337313868</v>
          </cell>
          <cell r="I2598">
            <v>1</v>
          </cell>
          <cell r="J2598">
            <v>108.68165485844206</v>
          </cell>
          <cell r="K2598" t="str">
            <v>TONS</v>
          </cell>
        </row>
        <row r="2599">
          <cell r="A2599" t="str">
            <v>48149</v>
          </cell>
          <cell r="B2599" t="str">
            <v>48</v>
          </cell>
          <cell r="C2599" t="str">
            <v>149</v>
          </cell>
          <cell r="D2599" t="str">
            <v>Fayette</v>
          </cell>
          <cell r="E2599" t="str">
            <v>County</v>
          </cell>
          <cell r="F2599" t="str">
            <v>TX</v>
          </cell>
          <cell r="G2599">
            <v>24554</v>
          </cell>
          <cell r="H2599">
            <v>0.6713773723222286</v>
          </cell>
          <cell r="I2599">
            <v>0.5</v>
          </cell>
          <cell r="J2599">
            <v>37.450189806467755</v>
          </cell>
          <cell r="K2599" t="str">
            <v>TONS</v>
          </cell>
        </row>
        <row r="2600">
          <cell r="A2600" t="str">
            <v>48151</v>
          </cell>
          <cell r="B2600" t="str">
            <v>48</v>
          </cell>
          <cell r="C2600" t="str">
            <v>151</v>
          </cell>
          <cell r="D2600" t="str">
            <v>Fisher</v>
          </cell>
          <cell r="E2600" t="str">
            <v>County</v>
          </cell>
          <cell r="F2600" t="str">
            <v>TX</v>
          </cell>
          <cell r="G2600">
            <v>3974</v>
          </cell>
          <cell r="H2600">
            <v>1</v>
          </cell>
          <cell r="I2600">
            <v>0</v>
          </cell>
          <cell r="J2600">
            <v>0</v>
          </cell>
          <cell r="K2600" t="str">
            <v>TONS</v>
          </cell>
        </row>
        <row r="2601">
          <cell r="A2601" t="str">
            <v>48153</v>
          </cell>
          <cell r="B2601" t="str">
            <v>48</v>
          </cell>
          <cell r="C2601" t="str">
            <v>153</v>
          </cell>
          <cell r="D2601" t="str">
            <v>Floyd</v>
          </cell>
          <cell r="E2601" t="str">
            <v>County</v>
          </cell>
          <cell r="F2601" t="str">
            <v>TX</v>
          </cell>
          <cell r="G2601">
            <v>6446</v>
          </cell>
          <cell r="H2601">
            <v>0.53319888302823459</v>
          </cell>
          <cell r="I2601">
            <v>0</v>
          </cell>
          <cell r="J2601">
            <v>0</v>
          </cell>
          <cell r="K2601" t="str">
            <v>TONS</v>
          </cell>
        </row>
        <row r="2602">
          <cell r="A2602" t="str">
            <v>48155</v>
          </cell>
          <cell r="B2602" t="str">
            <v>48</v>
          </cell>
          <cell r="C2602" t="str">
            <v>155</v>
          </cell>
          <cell r="D2602" t="str">
            <v>Foard</v>
          </cell>
          <cell r="E2602" t="str">
            <v>County</v>
          </cell>
          <cell r="F2602" t="str">
            <v>TX</v>
          </cell>
          <cell r="G2602">
            <v>1336</v>
          </cell>
          <cell r="H2602">
            <v>1</v>
          </cell>
          <cell r="I2602">
            <v>0</v>
          </cell>
          <cell r="J2602">
            <v>0</v>
          </cell>
          <cell r="K2602" t="str">
            <v>TONS</v>
          </cell>
        </row>
        <row r="2603">
          <cell r="A2603" t="str">
            <v>48157</v>
          </cell>
          <cell r="B2603" t="str">
            <v>48</v>
          </cell>
          <cell r="C2603" t="str">
            <v>157</v>
          </cell>
          <cell r="D2603" t="str">
            <v>Fort Bend</v>
          </cell>
          <cell r="E2603" t="str">
            <v>County</v>
          </cell>
          <cell r="F2603" t="str">
            <v>TX</v>
          </cell>
          <cell r="G2603">
            <v>585375</v>
          </cell>
          <cell r="H2603">
            <v>5.5357676702968185E-2</v>
          </cell>
          <cell r="I2603">
            <v>1</v>
          </cell>
          <cell r="J2603">
            <v>0</v>
          </cell>
          <cell r="K2603" t="str">
            <v>TONS</v>
          </cell>
        </row>
        <row r="2604">
          <cell r="A2604" t="str">
            <v>48159</v>
          </cell>
          <cell r="B2604" t="str">
            <v>48</v>
          </cell>
          <cell r="C2604" t="str">
            <v>159</v>
          </cell>
          <cell r="D2604" t="str">
            <v>Franklin</v>
          </cell>
          <cell r="E2604" t="str">
            <v>County</v>
          </cell>
          <cell r="F2604" t="str">
            <v>TX</v>
          </cell>
          <cell r="G2604">
            <v>10605</v>
          </cell>
          <cell r="H2604">
            <v>0.69127769919849125</v>
          </cell>
          <cell r="I2604">
            <v>0.5</v>
          </cell>
          <cell r="J2604">
            <v>16.654373155669706</v>
          </cell>
          <cell r="K2604" t="str">
            <v>TONS</v>
          </cell>
        </row>
        <row r="2605">
          <cell r="A2605" t="str">
            <v>48161</v>
          </cell>
          <cell r="B2605" t="str">
            <v>48</v>
          </cell>
          <cell r="C2605" t="str">
            <v>161</v>
          </cell>
          <cell r="D2605" t="str">
            <v>Freestone</v>
          </cell>
          <cell r="E2605" t="str">
            <v>County</v>
          </cell>
          <cell r="F2605" t="str">
            <v>TX</v>
          </cell>
          <cell r="G2605">
            <v>19816</v>
          </cell>
          <cell r="H2605">
            <v>0.66476584578118691</v>
          </cell>
          <cell r="I2605">
            <v>1</v>
          </cell>
          <cell r="J2605">
            <v>59.852150478689687</v>
          </cell>
          <cell r="K2605" t="str">
            <v>TONS</v>
          </cell>
        </row>
        <row r="2606">
          <cell r="A2606" t="str">
            <v>48163</v>
          </cell>
          <cell r="B2606" t="str">
            <v>48</v>
          </cell>
          <cell r="C2606" t="str">
            <v>163</v>
          </cell>
          <cell r="D2606" t="str">
            <v>Frio</v>
          </cell>
          <cell r="E2606" t="str">
            <v>County</v>
          </cell>
          <cell r="F2606" t="str">
            <v>TX</v>
          </cell>
          <cell r="G2606">
            <v>17217</v>
          </cell>
          <cell r="H2606">
            <v>0.221815647325318</v>
          </cell>
          <cell r="I2606">
            <v>0</v>
          </cell>
          <cell r="J2606">
            <v>0</v>
          </cell>
          <cell r="K2606" t="str">
            <v>TONS</v>
          </cell>
        </row>
        <row r="2607">
          <cell r="A2607" t="str">
            <v>48165</v>
          </cell>
          <cell r="B2607" t="str">
            <v>48</v>
          </cell>
          <cell r="C2607" t="str">
            <v>165</v>
          </cell>
          <cell r="D2607" t="str">
            <v>Gaines</v>
          </cell>
          <cell r="E2607" t="str">
            <v>County</v>
          </cell>
          <cell r="F2607" t="str">
            <v>TX</v>
          </cell>
          <cell r="G2607">
            <v>17526</v>
          </cell>
          <cell r="H2607">
            <v>0.63043478260869568</v>
          </cell>
          <cell r="I2607">
            <v>0</v>
          </cell>
          <cell r="J2607">
            <v>0</v>
          </cell>
          <cell r="K2607" t="str">
            <v>TONS</v>
          </cell>
        </row>
        <row r="2608">
          <cell r="A2608" t="str">
            <v>48167</v>
          </cell>
          <cell r="B2608" t="str">
            <v>48</v>
          </cell>
          <cell r="C2608" t="str">
            <v>167</v>
          </cell>
          <cell r="D2608" t="str">
            <v>Galveston</v>
          </cell>
          <cell r="E2608" t="str">
            <v>County</v>
          </cell>
          <cell r="F2608" t="str">
            <v>TX</v>
          </cell>
          <cell r="G2608">
            <v>291309</v>
          </cell>
          <cell r="H2608">
            <v>6.1498271594767069E-2</v>
          </cell>
          <cell r="I2608">
            <v>0.5</v>
          </cell>
          <cell r="J2608">
            <v>0</v>
          </cell>
          <cell r="K2608" t="str">
            <v>TONS</v>
          </cell>
        </row>
        <row r="2609">
          <cell r="A2609" t="str">
            <v>48169</v>
          </cell>
          <cell r="B2609" t="str">
            <v>48</v>
          </cell>
          <cell r="C2609" t="str">
            <v>169</v>
          </cell>
          <cell r="D2609" t="str">
            <v>Garza</v>
          </cell>
          <cell r="E2609" t="str">
            <v>County</v>
          </cell>
          <cell r="F2609" t="str">
            <v>TX</v>
          </cell>
          <cell r="G2609">
            <v>6461</v>
          </cell>
          <cell r="H2609">
            <v>0.22334004024144868</v>
          </cell>
          <cell r="I2609">
            <v>0</v>
          </cell>
          <cell r="J2609">
            <v>0</v>
          </cell>
          <cell r="K2609" t="str">
            <v>TONS</v>
          </cell>
        </row>
        <row r="2610">
          <cell r="A2610" t="str">
            <v>48171</v>
          </cell>
          <cell r="B2610" t="str">
            <v>48</v>
          </cell>
          <cell r="C2610" t="str">
            <v>171</v>
          </cell>
          <cell r="D2610" t="str">
            <v>Gillespie</v>
          </cell>
          <cell r="E2610" t="str">
            <v>County</v>
          </cell>
          <cell r="F2610" t="str">
            <v>TX</v>
          </cell>
          <cell r="G2610">
            <v>24837</v>
          </cell>
          <cell r="H2610">
            <v>0.53653822925474093</v>
          </cell>
          <cell r="I2610">
            <v>0</v>
          </cell>
          <cell r="J2610">
            <v>0</v>
          </cell>
          <cell r="K2610" t="str">
            <v>TONS</v>
          </cell>
        </row>
        <row r="2611">
          <cell r="A2611" t="str">
            <v>48173</v>
          </cell>
          <cell r="B2611" t="str">
            <v>48</v>
          </cell>
          <cell r="C2611" t="str">
            <v>173</v>
          </cell>
          <cell r="D2611" t="str">
            <v>Glasscock</v>
          </cell>
          <cell r="E2611" t="str">
            <v>County</v>
          </cell>
          <cell r="F2611" t="str">
            <v>TX</v>
          </cell>
          <cell r="G2611">
            <v>1226</v>
          </cell>
          <cell r="H2611">
            <v>1</v>
          </cell>
          <cell r="I2611">
            <v>0</v>
          </cell>
          <cell r="J2611">
            <v>0</v>
          </cell>
          <cell r="K2611" t="str">
            <v>TONS</v>
          </cell>
        </row>
        <row r="2612">
          <cell r="A2612" t="str">
            <v>48175</v>
          </cell>
          <cell r="B2612" t="str">
            <v>48</v>
          </cell>
          <cell r="C2612" t="str">
            <v>175</v>
          </cell>
          <cell r="D2612" t="str">
            <v>Goliad</v>
          </cell>
          <cell r="E2612" t="str">
            <v>County</v>
          </cell>
          <cell r="F2612" t="str">
            <v>TX</v>
          </cell>
          <cell r="G2612">
            <v>7210</v>
          </cell>
          <cell r="H2612">
            <v>1</v>
          </cell>
          <cell r="I2612">
            <v>0.5</v>
          </cell>
          <cell r="J2612">
            <v>16.379488535312859</v>
          </cell>
          <cell r="K2612" t="str">
            <v>TONS</v>
          </cell>
        </row>
        <row r="2613">
          <cell r="A2613" t="str">
            <v>48177</v>
          </cell>
          <cell r="B2613" t="str">
            <v>48</v>
          </cell>
          <cell r="C2613" t="str">
            <v>177</v>
          </cell>
          <cell r="D2613" t="str">
            <v>Gonzales</v>
          </cell>
          <cell r="E2613" t="str">
            <v>County</v>
          </cell>
          <cell r="F2613" t="str">
            <v>TX</v>
          </cell>
          <cell r="G2613">
            <v>19807</v>
          </cell>
          <cell r="H2613">
            <v>0.65279951532286562</v>
          </cell>
          <cell r="I2613">
            <v>0.5</v>
          </cell>
          <cell r="J2613">
            <v>29.374034224909192</v>
          </cell>
          <cell r="K2613" t="str">
            <v>TONS</v>
          </cell>
        </row>
        <row r="2614">
          <cell r="A2614" t="str">
            <v>48179</v>
          </cell>
          <cell r="B2614" t="str">
            <v>48</v>
          </cell>
          <cell r="C2614" t="str">
            <v>179</v>
          </cell>
          <cell r="D2614" t="str">
            <v>Gray</v>
          </cell>
          <cell r="E2614" t="str">
            <v>County</v>
          </cell>
          <cell r="F2614" t="str">
            <v>TX</v>
          </cell>
          <cell r="G2614">
            <v>22535</v>
          </cell>
          <cell r="H2614">
            <v>0.19387619258930552</v>
          </cell>
          <cell r="I2614">
            <v>0</v>
          </cell>
          <cell r="J2614">
            <v>0</v>
          </cell>
          <cell r="K2614" t="str">
            <v>TONS</v>
          </cell>
        </row>
        <row r="2615">
          <cell r="A2615" t="str">
            <v>48181</v>
          </cell>
          <cell r="B2615" t="str">
            <v>48</v>
          </cell>
          <cell r="C2615" t="str">
            <v>181</v>
          </cell>
          <cell r="D2615" t="str">
            <v>Grayson</v>
          </cell>
          <cell r="E2615" t="str">
            <v>County</v>
          </cell>
          <cell r="F2615" t="str">
            <v>TX</v>
          </cell>
          <cell r="G2615">
            <v>120877</v>
          </cell>
          <cell r="H2615">
            <v>0.43150475276520761</v>
          </cell>
          <cell r="I2615">
            <v>0.5</v>
          </cell>
          <cell r="J2615">
            <v>118.49344556357607</v>
          </cell>
          <cell r="K2615" t="str">
            <v>TONS</v>
          </cell>
        </row>
        <row r="2616">
          <cell r="A2616" t="str">
            <v>48183</v>
          </cell>
          <cell r="B2616" t="str">
            <v>48</v>
          </cell>
          <cell r="C2616" t="str">
            <v>183</v>
          </cell>
          <cell r="D2616" t="str">
            <v>Gregg</v>
          </cell>
          <cell r="E2616" t="str">
            <v>County</v>
          </cell>
          <cell r="F2616" t="str">
            <v>TX</v>
          </cell>
          <cell r="G2616">
            <v>121730</v>
          </cell>
          <cell r="H2616">
            <v>0.13362359319806127</v>
          </cell>
          <cell r="I2616">
            <v>0.5</v>
          </cell>
          <cell r="J2616">
            <v>0</v>
          </cell>
          <cell r="K2616" t="str">
            <v>TONS</v>
          </cell>
        </row>
        <row r="2617">
          <cell r="A2617" t="str">
            <v>48185</v>
          </cell>
          <cell r="B2617" t="str">
            <v>48</v>
          </cell>
          <cell r="C2617" t="str">
            <v>185</v>
          </cell>
          <cell r="D2617" t="str">
            <v>Grimes</v>
          </cell>
          <cell r="E2617" t="str">
            <v>County</v>
          </cell>
          <cell r="F2617" t="str">
            <v>TX</v>
          </cell>
          <cell r="G2617">
            <v>26604</v>
          </cell>
          <cell r="H2617">
            <v>0.68903172455269879</v>
          </cell>
          <cell r="I2617">
            <v>0.5</v>
          </cell>
          <cell r="J2617">
            <v>41.643884097201109</v>
          </cell>
          <cell r="K2617" t="str">
            <v>TONS</v>
          </cell>
        </row>
        <row r="2618">
          <cell r="A2618" t="str">
            <v>48187</v>
          </cell>
          <cell r="B2618" t="str">
            <v>48</v>
          </cell>
          <cell r="C2618" t="str">
            <v>187</v>
          </cell>
          <cell r="D2618" t="str">
            <v>Guadalupe</v>
          </cell>
          <cell r="E2618" t="str">
            <v>County</v>
          </cell>
          <cell r="F2618" t="str">
            <v>TX</v>
          </cell>
          <cell r="G2618">
            <v>131533</v>
          </cell>
          <cell r="H2618">
            <v>0.26162255859746225</v>
          </cell>
          <cell r="I2618">
            <v>0.5</v>
          </cell>
          <cell r="J2618">
            <v>78.176277319998078</v>
          </cell>
          <cell r="K2618" t="str">
            <v>TONS</v>
          </cell>
        </row>
        <row r="2619">
          <cell r="A2619" t="str">
            <v>48189</v>
          </cell>
          <cell r="B2619" t="str">
            <v>48</v>
          </cell>
          <cell r="C2619" t="str">
            <v>189</v>
          </cell>
          <cell r="D2619" t="str">
            <v>Hale</v>
          </cell>
          <cell r="E2619" t="str">
            <v>County</v>
          </cell>
          <cell r="F2619" t="str">
            <v>TX</v>
          </cell>
          <cell r="G2619">
            <v>36273</v>
          </cell>
          <cell r="H2619">
            <v>0.23099826317095359</v>
          </cell>
          <cell r="I2619">
            <v>0</v>
          </cell>
          <cell r="J2619">
            <v>0</v>
          </cell>
          <cell r="K2619" t="str">
            <v>TONS</v>
          </cell>
        </row>
        <row r="2620">
          <cell r="A2620" t="str">
            <v>48191</v>
          </cell>
          <cell r="B2620" t="str">
            <v>48</v>
          </cell>
          <cell r="C2620" t="str">
            <v>191</v>
          </cell>
          <cell r="D2620" t="str">
            <v>Hall</v>
          </cell>
          <cell r="E2620" t="str">
            <v>County</v>
          </cell>
          <cell r="F2620" t="str">
            <v>TX</v>
          </cell>
          <cell r="G2620">
            <v>3353</v>
          </cell>
          <cell r="H2620">
            <v>1</v>
          </cell>
          <cell r="I2620">
            <v>0</v>
          </cell>
          <cell r="J2620">
            <v>0</v>
          </cell>
          <cell r="K2620" t="str">
            <v>TONS</v>
          </cell>
        </row>
        <row r="2621">
          <cell r="A2621" t="str">
            <v>48193</v>
          </cell>
          <cell r="B2621" t="str">
            <v>48</v>
          </cell>
          <cell r="C2621" t="str">
            <v>193</v>
          </cell>
          <cell r="D2621" t="str">
            <v>Hamilton</v>
          </cell>
          <cell r="E2621" t="str">
            <v>County</v>
          </cell>
          <cell r="F2621" t="str">
            <v>TX</v>
          </cell>
          <cell r="G2621">
            <v>8517</v>
          </cell>
          <cell r="H2621">
            <v>0.64377128096747682</v>
          </cell>
          <cell r="I2621">
            <v>0</v>
          </cell>
          <cell r="J2621">
            <v>0</v>
          </cell>
          <cell r="K2621" t="str">
            <v>TONS</v>
          </cell>
        </row>
        <row r="2622">
          <cell r="A2622" t="str">
            <v>48195</v>
          </cell>
          <cell r="B2622" t="str">
            <v>48</v>
          </cell>
          <cell r="C2622" t="str">
            <v>195</v>
          </cell>
          <cell r="D2622" t="str">
            <v>Hansford</v>
          </cell>
          <cell r="E2622" t="str">
            <v>County</v>
          </cell>
          <cell r="F2622" t="str">
            <v>TX</v>
          </cell>
          <cell r="G2622">
            <v>5613</v>
          </cell>
          <cell r="H2622">
            <v>0.40334936753964012</v>
          </cell>
          <cell r="I2622">
            <v>0</v>
          </cell>
          <cell r="J2622">
            <v>0</v>
          </cell>
          <cell r="K2622" t="str">
            <v>TONS</v>
          </cell>
        </row>
        <row r="2623">
          <cell r="A2623" t="str">
            <v>48197</v>
          </cell>
          <cell r="B2623" t="str">
            <v>48</v>
          </cell>
          <cell r="C2623" t="str">
            <v>197</v>
          </cell>
          <cell r="D2623" t="str">
            <v>Hardeman</v>
          </cell>
          <cell r="E2623" t="str">
            <v>County</v>
          </cell>
          <cell r="F2623" t="str">
            <v>TX</v>
          </cell>
          <cell r="G2623">
            <v>4139</v>
          </cell>
          <cell r="H2623">
            <v>1</v>
          </cell>
          <cell r="I2623">
            <v>0</v>
          </cell>
          <cell r="J2623">
            <v>0</v>
          </cell>
          <cell r="K2623" t="str">
            <v>TONS</v>
          </cell>
        </row>
        <row r="2624">
          <cell r="A2624" t="str">
            <v>48199</v>
          </cell>
          <cell r="B2624" t="str">
            <v>48</v>
          </cell>
          <cell r="C2624" t="str">
            <v>199</v>
          </cell>
          <cell r="D2624" t="str">
            <v>Hardin</v>
          </cell>
          <cell r="E2624" t="str">
            <v>County</v>
          </cell>
          <cell r="F2624" t="str">
            <v>TX</v>
          </cell>
          <cell r="G2624">
            <v>54635</v>
          </cell>
          <cell r="H2624">
            <v>0.51547542783929712</v>
          </cell>
          <cell r="I2624">
            <v>1</v>
          </cell>
          <cell r="J2624">
            <v>127.95992666297253</v>
          </cell>
          <cell r="K2624" t="str">
            <v>TONS</v>
          </cell>
        </row>
        <row r="2625">
          <cell r="A2625" t="str">
            <v>48201</v>
          </cell>
          <cell r="B2625" t="str">
            <v>48</v>
          </cell>
          <cell r="C2625" t="str">
            <v>201</v>
          </cell>
          <cell r="D2625" t="str">
            <v>Harris</v>
          </cell>
          <cell r="E2625" t="str">
            <v>County</v>
          </cell>
          <cell r="F2625" t="str">
            <v>TX</v>
          </cell>
          <cell r="G2625">
            <v>4092459</v>
          </cell>
          <cell r="H2625">
            <v>1.213280328526199E-2</v>
          </cell>
          <cell r="I2625">
            <v>0.5</v>
          </cell>
          <cell r="J2625">
            <v>0</v>
          </cell>
          <cell r="K2625" t="str">
            <v>TONS</v>
          </cell>
        </row>
        <row r="2626">
          <cell r="A2626" t="str">
            <v>48203</v>
          </cell>
          <cell r="B2626" t="str">
            <v>48</v>
          </cell>
          <cell r="C2626" t="str">
            <v>203</v>
          </cell>
          <cell r="D2626" t="str">
            <v>Harrison</v>
          </cell>
          <cell r="E2626" t="str">
            <v>County</v>
          </cell>
          <cell r="F2626" t="str">
            <v>TX</v>
          </cell>
          <cell r="G2626">
            <v>65631</v>
          </cell>
          <cell r="H2626">
            <v>0.560543036065274</v>
          </cell>
          <cell r="I2626">
            <v>1</v>
          </cell>
          <cell r="J2626">
            <v>167.15256691418162</v>
          </cell>
          <cell r="K2626" t="str">
            <v>TONS</v>
          </cell>
        </row>
        <row r="2627">
          <cell r="A2627" t="str">
            <v>48205</v>
          </cell>
          <cell r="B2627" t="str">
            <v>48</v>
          </cell>
          <cell r="C2627" t="str">
            <v>205</v>
          </cell>
          <cell r="D2627" t="str">
            <v>Hartley</v>
          </cell>
          <cell r="E2627" t="str">
            <v>County</v>
          </cell>
          <cell r="F2627" t="str">
            <v>TX</v>
          </cell>
          <cell r="G2627">
            <v>6062</v>
          </cell>
          <cell r="H2627">
            <v>0.57258330583965689</v>
          </cell>
          <cell r="I2627">
            <v>0</v>
          </cell>
          <cell r="J2627">
            <v>0</v>
          </cell>
          <cell r="K2627" t="str">
            <v>TONS</v>
          </cell>
        </row>
        <row r="2628">
          <cell r="A2628" t="str">
            <v>48207</v>
          </cell>
          <cell r="B2628" t="str">
            <v>48</v>
          </cell>
          <cell r="C2628" t="str">
            <v>207</v>
          </cell>
          <cell r="D2628" t="str">
            <v>Haskell</v>
          </cell>
          <cell r="E2628" t="str">
            <v>County</v>
          </cell>
          <cell r="F2628" t="str">
            <v>TX</v>
          </cell>
          <cell r="G2628">
            <v>5899</v>
          </cell>
          <cell r="H2628">
            <v>0.47618240379725379</v>
          </cell>
          <cell r="I2628">
            <v>0</v>
          </cell>
          <cell r="J2628">
            <v>0</v>
          </cell>
          <cell r="K2628" t="str">
            <v>TONS</v>
          </cell>
        </row>
        <row r="2629">
          <cell r="A2629" t="str">
            <v>48209</v>
          </cell>
          <cell r="B2629" t="str">
            <v>48</v>
          </cell>
          <cell r="C2629" t="str">
            <v>209</v>
          </cell>
          <cell r="D2629" t="str">
            <v>Hays</v>
          </cell>
          <cell r="E2629" t="str">
            <v>County</v>
          </cell>
          <cell r="F2629" t="str">
            <v>TX</v>
          </cell>
          <cell r="G2629">
            <v>157107</v>
          </cell>
          <cell r="H2629">
            <v>0.31712145225865174</v>
          </cell>
          <cell r="I2629">
            <v>0</v>
          </cell>
          <cell r="J2629">
            <v>0</v>
          </cell>
          <cell r="K2629" t="str">
            <v>TONS</v>
          </cell>
        </row>
        <row r="2630">
          <cell r="A2630" t="str">
            <v>48211</v>
          </cell>
          <cell r="B2630" t="str">
            <v>48</v>
          </cell>
          <cell r="C2630" t="str">
            <v>211</v>
          </cell>
          <cell r="D2630" t="str">
            <v>Hemphill</v>
          </cell>
          <cell r="E2630" t="str">
            <v>County</v>
          </cell>
          <cell r="F2630" t="str">
            <v>TX</v>
          </cell>
          <cell r="G2630">
            <v>3807</v>
          </cell>
          <cell r="H2630">
            <v>0.26950354609929078</v>
          </cell>
          <cell r="I2630">
            <v>0</v>
          </cell>
          <cell r="J2630">
            <v>0</v>
          </cell>
          <cell r="K2630" t="str">
            <v>TONS</v>
          </cell>
        </row>
        <row r="2631">
          <cell r="A2631" t="str">
            <v>48213</v>
          </cell>
          <cell r="B2631" t="str">
            <v>48</v>
          </cell>
          <cell r="C2631" t="str">
            <v>213</v>
          </cell>
          <cell r="D2631" t="str">
            <v>Henderson</v>
          </cell>
          <cell r="E2631" t="str">
            <v>County</v>
          </cell>
          <cell r="F2631" t="str">
            <v>TX</v>
          </cell>
          <cell r="G2631">
            <v>78532</v>
          </cell>
          <cell r="H2631">
            <v>0.60110528192329238</v>
          </cell>
          <cell r="I2631">
            <v>0.5</v>
          </cell>
          <cell r="J2631">
            <v>107.24135031872108</v>
          </cell>
          <cell r="K2631" t="str">
            <v>TONS</v>
          </cell>
        </row>
        <row r="2632">
          <cell r="A2632" t="str">
            <v>48215</v>
          </cell>
          <cell r="B2632" t="str">
            <v>48</v>
          </cell>
          <cell r="C2632" t="str">
            <v>215</v>
          </cell>
          <cell r="D2632" t="str">
            <v>Hidalgo</v>
          </cell>
          <cell r="E2632" t="str">
            <v>County</v>
          </cell>
          <cell r="F2632" t="str">
            <v>TX</v>
          </cell>
          <cell r="G2632">
            <v>774769</v>
          </cell>
          <cell r="H2632">
            <v>5.1386929523509588E-2</v>
          </cell>
          <cell r="I2632">
            <v>0</v>
          </cell>
          <cell r="J2632">
            <v>0</v>
          </cell>
          <cell r="K2632" t="str">
            <v>TONS</v>
          </cell>
        </row>
        <row r="2633">
          <cell r="A2633" t="str">
            <v>48217</v>
          </cell>
          <cell r="B2633" t="str">
            <v>48</v>
          </cell>
          <cell r="C2633" t="str">
            <v>217</v>
          </cell>
          <cell r="D2633" t="str">
            <v>Hill</v>
          </cell>
          <cell r="E2633" t="str">
            <v>County</v>
          </cell>
          <cell r="F2633" t="str">
            <v>TX</v>
          </cell>
          <cell r="G2633">
            <v>35089</v>
          </cell>
          <cell r="H2633">
            <v>0.7626606628858047</v>
          </cell>
          <cell r="I2633">
            <v>0</v>
          </cell>
          <cell r="J2633">
            <v>0</v>
          </cell>
          <cell r="K2633" t="str">
            <v>TONS</v>
          </cell>
        </row>
        <row r="2634">
          <cell r="A2634" t="str">
            <v>48219</v>
          </cell>
          <cell r="B2634" t="str">
            <v>48</v>
          </cell>
          <cell r="C2634" t="str">
            <v>219</v>
          </cell>
          <cell r="D2634" t="str">
            <v>Hockley</v>
          </cell>
          <cell r="E2634" t="str">
            <v>County</v>
          </cell>
          <cell r="F2634" t="str">
            <v>TX</v>
          </cell>
          <cell r="G2634">
            <v>22935</v>
          </cell>
          <cell r="H2634">
            <v>0.39847394811423587</v>
          </cell>
          <cell r="I2634">
            <v>0</v>
          </cell>
          <cell r="J2634">
            <v>0</v>
          </cell>
          <cell r="K2634" t="str">
            <v>TONS</v>
          </cell>
        </row>
        <row r="2635">
          <cell r="A2635" t="str">
            <v>48221</v>
          </cell>
          <cell r="B2635" t="str">
            <v>48</v>
          </cell>
          <cell r="C2635" t="str">
            <v>221</v>
          </cell>
          <cell r="D2635" t="str">
            <v>Hood</v>
          </cell>
          <cell r="E2635" t="str">
            <v>County</v>
          </cell>
          <cell r="F2635" t="str">
            <v>TX</v>
          </cell>
          <cell r="G2635">
            <v>51182</v>
          </cell>
          <cell r="H2635">
            <v>0.32845531632214453</v>
          </cell>
          <cell r="I2635">
            <v>0</v>
          </cell>
          <cell r="J2635">
            <v>0</v>
          </cell>
          <cell r="K2635" t="str">
            <v>TONS</v>
          </cell>
        </row>
        <row r="2636">
          <cell r="A2636" t="str">
            <v>48223</v>
          </cell>
          <cell r="B2636" t="str">
            <v>48</v>
          </cell>
          <cell r="C2636" t="str">
            <v>223</v>
          </cell>
          <cell r="D2636" t="str">
            <v>Hopkins</v>
          </cell>
          <cell r="E2636" t="str">
            <v>County</v>
          </cell>
          <cell r="F2636" t="str">
            <v>TX</v>
          </cell>
          <cell r="G2636">
            <v>35161</v>
          </cell>
          <cell r="H2636">
            <v>0.59625721680270749</v>
          </cell>
          <cell r="I2636">
            <v>1</v>
          </cell>
          <cell r="J2636">
            <v>95.255472161673794</v>
          </cell>
          <cell r="K2636" t="str">
            <v>TONS</v>
          </cell>
        </row>
        <row r="2637">
          <cell r="A2637" t="str">
            <v>48225</v>
          </cell>
          <cell r="B2637" t="str">
            <v>48</v>
          </cell>
          <cell r="C2637" t="str">
            <v>225</v>
          </cell>
          <cell r="D2637" t="str">
            <v>Houston</v>
          </cell>
          <cell r="E2637" t="str">
            <v>County</v>
          </cell>
          <cell r="F2637" t="str">
            <v>TX</v>
          </cell>
          <cell r="G2637">
            <v>23732</v>
          </cell>
          <cell r="H2637">
            <v>0.73487274565986849</v>
          </cell>
          <cell r="I2637">
            <v>1</v>
          </cell>
          <cell r="J2637">
            <v>79.239467421874139</v>
          </cell>
          <cell r="K2637" t="str">
            <v>TONS</v>
          </cell>
        </row>
        <row r="2638">
          <cell r="A2638" t="str">
            <v>48227</v>
          </cell>
          <cell r="B2638" t="str">
            <v>48</v>
          </cell>
          <cell r="C2638" t="str">
            <v>227</v>
          </cell>
          <cell r="D2638" t="str">
            <v>Howard</v>
          </cell>
          <cell r="E2638" t="str">
            <v>County</v>
          </cell>
          <cell r="F2638" t="str">
            <v>TX</v>
          </cell>
          <cell r="G2638">
            <v>35012</v>
          </cell>
          <cell r="H2638">
            <v>0.20064549297383755</v>
          </cell>
          <cell r="I2638">
            <v>0</v>
          </cell>
          <cell r="J2638">
            <v>0</v>
          </cell>
          <cell r="K2638" t="str">
            <v>TONS</v>
          </cell>
        </row>
        <row r="2639">
          <cell r="A2639" t="str">
            <v>48229</v>
          </cell>
          <cell r="B2639" t="str">
            <v>48</v>
          </cell>
          <cell r="C2639" t="str">
            <v>229</v>
          </cell>
          <cell r="D2639" t="str">
            <v>Hudspeth</v>
          </cell>
          <cell r="E2639" t="str">
            <v>County</v>
          </cell>
          <cell r="F2639" t="str">
            <v>TX</v>
          </cell>
          <cell r="G2639">
            <v>3476</v>
          </cell>
          <cell r="H2639">
            <v>1</v>
          </cell>
          <cell r="I2639">
            <v>0</v>
          </cell>
          <cell r="J2639">
            <v>0</v>
          </cell>
          <cell r="K2639" t="str">
            <v>TONS</v>
          </cell>
        </row>
        <row r="2640">
          <cell r="A2640" t="str">
            <v>48231</v>
          </cell>
          <cell r="B2640" t="str">
            <v>48</v>
          </cell>
          <cell r="C2640" t="str">
            <v>231</v>
          </cell>
          <cell r="D2640" t="str">
            <v>Hunt</v>
          </cell>
          <cell r="E2640" t="str">
            <v>County</v>
          </cell>
          <cell r="F2640" t="str">
            <v>TX</v>
          </cell>
          <cell r="G2640">
            <v>86129</v>
          </cell>
          <cell r="H2640">
            <v>0.56631332071659957</v>
          </cell>
          <cell r="I2640">
            <v>1</v>
          </cell>
          <cell r="J2640">
            <v>221.61607012438839</v>
          </cell>
          <cell r="K2640" t="str">
            <v>TONS</v>
          </cell>
        </row>
        <row r="2641">
          <cell r="A2641" t="str">
            <v>48233</v>
          </cell>
          <cell r="B2641" t="str">
            <v>48</v>
          </cell>
          <cell r="C2641" t="str">
            <v>233</v>
          </cell>
          <cell r="D2641" t="str">
            <v>Hutchinson</v>
          </cell>
          <cell r="E2641" t="str">
            <v>County</v>
          </cell>
          <cell r="F2641" t="str">
            <v>TX</v>
          </cell>
          <cell r="G2641">
            <v>22150</v>
          </cell>
          <cell r="H2641">
            <v>0.22564334085778781</v>
          </cell>
          <cell r="I2641">
            <v>0</v>
          </cell>
          <cell r="J2641">
            <v>0</v>
          </cell>
          <cell r="K2641" t="str">
            <v>TONS</v>
          </cell>
        </row>
        <row r="2642">
          <cell r="A2642" t="str">
            <v>48235</v>
          </cell>
          <cell r="B2642" t="str">
            <v>48</v>
          </cell>
          <cell r="C2642" t="str">
            <v>235</v>
          </cell>
          <cell r="D2642" t="str">
            <v>Irion</v>
          </cell>
          <cell r="E2642" t="str">
            <v>County</v>
          </cell>
          <cell r="F2642" t="str">
            <v>TX</v>
          </cell>
          <cell r="G2642">
            <v>1599</v>
          </cell>
          <cell r="H2642">
            <v>1</v>
          </cell>
          <cell r="I2642">
            <v>0</v>
          </cell>
          <cell r="J2642">
            <v>0</v>
          </cell>
          <cell r="K2642" t="str">
            <v>TONS</v>
          </cell>
        </row>
        <row r="2643">
          <cell r="A2643" t="str">
            <v>48237</v>
          </cell>
          <cell r="B2643" t="str">
            <v>48</v>
          </cell>
          <cell r="C2643" t="str">
            <v>237</v>
          </cell>
          <cell r="D2643" t="str">
            <v>Jack</v>
          </cell>
          <cell r="E2643" t="str">
            <v>County</v>
          </cell>
          <cell r="F2643" t="str">
            <v>TX</v>
          </cell>
          <cell r="G2643">
            <v>9044</v>
          </cell>
          <cell r="H2643">
            <v>0.53217602830605926</v>
          </cell>
          <cell r="I2643">
            <v>0</v>
          </cell>
          <cell r="J2643">
            <v>0</v>
          </cell>
          <cell r="K2643" t="str">
            <v>TONS</v>
          </cell>
        </row>
        <row r="2644">
          <cell r="A2644" t="str">
            <v>48239</v>
          </cell>
          <cell r="B2644" t="str">
            <v>48</v>
          </cell>
          <cell r="C2644" t="str">
            <v>239</v>
          </cell>
          <cell r="D2644" t="str">
            <v>Jackson</v>
          </cell>
          <cell r="E2644" t="str">
            <v>County</v>
          </cell>
          <cell r="F2644" t="str">
            <v>TX</v>
          </cell>
          <cell r="G2644">
            <v>14075</v>
          </cell>
          <cell r="H2644">
            <v>0.61818827708703372</v>
          </cell>
          <cell r="I2644">
            <v>1</v>
          </cell>
          <cell r="J2644">
            <v>39.533406309502688</v>
          </cell>
          <cell r="K2644" t="str">
            <v>TONS</v>
          </cell>
        </row>
        <row r="2645">
          <cell r="A2645" t="str">
            <v>48241</v>
          </cell>
          <cell r="B2645" t="str">
            <v>48</v>
          </cell>
          <cell r="C2645" t="str">
            <v>241</v>
          </cell>
          <cell r="D2645" t="str">
            <v>Jasper</v>
          </cell>
          <cell r="E2645" t="str">
            <v>County</v>
          </cell>
          <cell r="F2645" t="str">
            <v>TX</v>
          </cell>
          <cell r="G2645">
            <v>35710</v>
          </cell>
          <cell r="H2645">
            <v>0.78185382245869506</v>
          </cell>
          <cell r="I2645">
            <v>1</v>
          </cell>
          <cell r="J2645">
            <v>126.85584463410126</v>
          </cell>
          <cell r="K2645" t="str">
            <v>TONS</v>
          </cell>
        </row>
        <row r="2646">
          <cell r="A2646" t="str">
            <v>48243</v>
          </cell>
          <cell r="B2646" t="str">
            <v>48</v>
          </cell>
          <cell r="C2646" t="str">
            <v>243</v>
          </cell>
          <cell r="D2646" t="str">
            <v>Jeff Davis</v>
          </cell>
          <cell r="E2646" t="str">
            <v>County</v>
          </cell>
          <cell r="F2646" t="str">
            <v>TX</v>
          </cell>
          <cell r="G2646">
            <v>2342</v>
          </cell>
          <cell r="H2646">
            <v>1</v>
          </cell>
          <cell r="I2646">
            <v>0</v>
          </cell>
          <cell r="J2646">
            <v>0</v>
          </cell>
          <cell r="K2646" t="str">
            <v>TONS</v>
          </cell>
        </row>
        <row r="2647">
          <cell r="A2647" t="str">
            <v>48245</v>
          </cell>
          <cell r="B2647" t="str">
            <v>48</v>
          </cell>
          <cell r="C2647" t="str">
            <v>245</v>
          </cell>
          <cell r="D2647" t="str">
            <v>Jefferson</v>
          </cell>
          <cell r="E2647" t="str">
            <v>County</v>
          </cell>
          <cell r="F2647" t="str">
            <v>TX</v>
          </cell>
          <cell r="G2647">
            <v>252273</v>
          </cell>
          <cell r="H2647">
            <v>8.402008934765115E-2</v>
          </cell>
          <cell r="I2647">
            <v>0.5</v>
          </cell>
          <cell r="J2647">
            <v>0</v>
          </cell>
          <cell r="K2647" t="str">
            <v>TONS</v>
          </cell>
        </row>
        <row r="2648">
          <cell r="A2648" t="str">
            <v>48247</v>
          </cell>
          <cell r="B2648" t="str">
            <v>48</v>
          </cell>
          <cell r="C2648" t="str">
            <v>247</v>
          </cell>
          <cell r="D2648" t="str">
            <v>Jim Hogg</v>
          </cell>
          <cell r="E2648" t="str">
            <v>County</v>
          </cell>
          <cell r="F2648" t="str">
            <v>TX</v>
          </cell>
          <cell r="G2648">
            <v>5300</v>
          </cell>
          <cell r="H2648">
            <v>0.1739622641509434</v>
          </cell>
          <cell r="I2648">
            <v>0</v>
          </cell>
          <cell r="J2648">
            <v>0</v>
          </cell>
          <cell r="K2648" t="str">
            <v>TONS</v>
          </cell>
        </row>
        <row r="2649">
          <cell r="A2649" t="str">
            <v>48249</v>
          </cell>
          <cell r="B2649" t="str">
            <v>48</v>
          </cell>
          <cell r="C2649" t="str">
            <v>249</v>
          </cell>
          <cell r="D2649" t="str">
            <v>Jim Wells</v>
          </cell>
          <cell r="E2649" t="str">
            <v>County</v>
          </cell>
          <cell r="F2649" t="str">
            <v>TX</v>
          </cell>
          <cell r="G2649">
            <v>40838</v>
          </cell>
          <cell r="H2649">
            <v>0.40085214750967235</v>
          </cell>
          <cell r="I2649">
            <v>0</v>
          </cell>
          <cell r="J2649">
            <v>0</v>
          </cell>
          <cell r="K2649" t="str">
            <v>TONS</v>
          </cell>
        </row>
        <row r="2650">
          <cell r="A2650" t="str">
            <v>48251</v>
          </cell>
          <cell r="B2650" t="str">
            <v>48</v>
          </cell>
          <cell r="C2650" t="str">
            <v>251</v>
          </cell>
          <cell r="D2650" t="str">
            <v>Johnson</v>
          </cell>
          <cell r="E2650" t="str">
            <v>County</v>
          </cell>
          <cell r="F2650" t="str">
            <v>TX</v>
          </cell>
          <cell r="G2650">
            <v>150934</v>
          </cell>
          <cell r="H2650">
            <v>0.37874170167092902</v>
          </cell>
          <cell r="I2650">
            <v>0.5</v>
          </cell>
          <cell r="J2650">
            <v>129.86594481569483</v>
          </cell>
          <cell r="K2650" t="str">
            <v>TONS</v>
          </cell>
        </row>
        <row r="2651">
          <cell r="A2651" t="str">
            <v>48253</v>
          </cell>
          <cell r="B2651" t="str">
            <v>48</v>
          </cell>
          <cell r="C2651" t="str">
            <v>253</v>
          </cell>
          <cell r="D2651" t="str">
            <v>Jones</v>
          </cell>
          <cell r="E2651" t="str">
            <v>County</v>
          </cell>
          <cell r="F2651" t="str">
            <v>TX</v>
          </cell>
          <cell r="G2651">
            <v>20202</v>
          </cell>
          <cell r="H2651">
            <v>0.85149985149985152</v>
          </cell>
          <cell r="I2651">
            <v>0</v>
          </cell>
          <cell r="J2651">
            <v>0</v>
          </cell>
          <cell r="K2651" t="str">
            <v>TONS</v>
          </cell>
        </row>
        <row r="2652">
          <cell r="A2652" t="str">
            <v>48255</v>
          </cell>
          <cell r="B2652" t="str">
            <v>48</v>
          </cell>
          <cell r="C2652" t="str">
            <v>255</v>
          </cell>
          <cell r="D2652" t="str">
            <v>Karnes</v>
          </cell>
          <cell r="E2652" t="str">
            <v>County</v>
          </cell>
          <cell r="F2652" t="str">
            <v>TX</v>
          </cell>
          <cell r="G2652">
            <v>14824</v>
          </cell>
          <cell r="H2652">
            <v>0.38390447922288179</v>
          </cell>
          <cell r="I2652">
            <v>0</v>
          </cell>
          <cell r="J2652">
            <v>0</v>
          </cell>
          <cell r="K2652" t="str">
            <v>TONS</v>
          </cell>
        </row>
        <row r="2653">
          <cell r="A2653" t="str">
            <v>48257</v>
          </cell>
          <cell r="B2653" t="str">
            <v>48</v>
          </cell>
          <cell r="C2653" t="str">
            <v>257</v>
          </cell>
          <cell r="D2653" t="str">
            <v>Kaufman</v>
          </cell>
          <cell r="E2653" t="str">
            <v>County</v>
          </cell>
          <cell r="F2653" t="str">
            <v>TX</v>
          </cell>
          <cell r="G2653">
            <v>103350</v>
          </cell>
          <cell r="H2653">
            <v>0.4881761006289308</v>
          </cell>
          <cell r="I2653">
            <v>1</v>
          </cell>
          <cell r="J2653">
            <v>229.23559918783349</v>
          </cell>
          <cell r="K2653" t="str">
            <v>TONS</v>
          </cell>
        </row>
        <row r="2654">
          <cell r="A2654" t="str">
            <v>48259</v>
          </cell>
          <cell r="B2654" t="str">
            <v>48</v>
          </cell>
          <cell r="C2654" t="str">
            <v>259</v>
          </cell>
          <cell r="D2654" t="str">
            <v>Kendall</v>
          </cell>
          <cell r="E2654" t="str">
            <v>County</v>
          </cell>
          <cell r="F2654" t="str">
            <v>TX</v>
          </cell>
          <cell r="G2654">
            <v>33410</v>
          </cell>
          <cell r="H2654">
            <v>0.58159233762346607</v>
          </cell>
          <cell r="I2654">
            <v>0</v>
          </cell>
          <cell r="J2654">
            <v>0</v>
          </cell>
          <cell r="K2654" t="str">
            <v>TONS</v>
          </cell>
        </row>
        <row r="2655">
          <cell r="A2655" t="str">
            <v>48261</v>
          </cell>
          <cell r="B2655" t="str">
            <v>48</v>
          </cell>
          <cell r="C2655" t="str">
            <v>261</v>
          </cell>
          <cell r="D2655" t="str">
            <v>Kenedy</v>
          </cell>
          <cell r="E2655" t="str">
            <v>County</v>
          </cell>
          <cell r="F2655" t="str">
            <v>TX</v>
          </cell>
          <cell r="G2655">
            <v>416</v>
          </cell>
          <cell r="H2655">
            <v>1</v>
          </cell>
          <cell r="I2655">
            <v>0</v>
          </cell>
          <cell r="J2655">
            <v>0</v>
          </cell>
          <cell r="K2655" t="str">
            <v>TONS</v>
          </cell>
        </row>
        <row r="2656">
          <cell r="A2656" t="str">
            <v>48263</v>
          </cell>
          <cell r="B2656" t="str">
            <v>48</v>
          </cell>
          <cell r="C2656" t="str">
            <v>263</v>
          </cell>
          <cell r="D2656" t="str">
            <v>Kent</v>
          </cell>
          <cell r="E2656" t="str">
            <v>County</v>
          </cell>
          <cell r="F2656" t="str">
            <v>TX</v>
          </cell>
          <cell r="G2656">
            <v>808</v>
          </cell>
          <cell r="H2656">
            <v>1</v>
          </cell>
          <cell r="I2656">
            <v>0</v>
          </cell>
          <cell r="J2656">
            <v>0</v>
          </cell>
          <cell r="K2656" t="str">
            <v>TONS</v>
          </cell>
        </row>
        <row r="2657">
          <cell r="A2657" t="str">
            <v>48265</v>
          </cell>
          <cell r="B2657" t="str">
            <v>48</v>
          </cell>
          <cell r="C2657" t="str">
            <v>265</v>
          </cell>
          <cell r="D2657" t="str">
            <v>Kerr</v>
          </cell>
          <cell r="E2657" t="str">
            <v>County</v>
          </cell>
          <cell r="F2657" t="str">
            <v>TX</v>
          </cell>
          <cell r="G2657">
            <v>49625</v>
          </cell>
          <cell r="H2657">
            <v>0.41102267002518894</v>
          </cell>
          <cell r="I2657">
            <v>0</v>
          </cell>
          <cell r="J2657">
            <v>0</v>
          </cell>
          <cell r="K2657" t="str">
            <v>TONS</v>
          </cell>
        </row>
        <row r="2658">
          <cell r="A2658" t="str">
            <v>48267</v>
          </cell>
          <cell r="B2658" t="str">
            <v>48</v>
          </cell>
          <cell r="C2658" t="str">
            <v>267</v>
          </cell>
          <cell r="D2658" t="str">
            <v>Kimble</v>
          </cell>
          <cell r="E2658" t="str">
            <v>County</v>
          </cell>
          <cell r="F2658" t="str">
            <v>TX</v>
          </cell>
          <cell r="G2658">
            <v>4607</v>
          </cell>
          <cell r="H2658">
            <v>0.44302148903841981</v>
          </cell>
          <cell r="I2658">
            <v>0</v>
          </cell>
          <cell r="J2658">
            <v>0</v>
          </cell>
          <cell r="K2658" t="str">
            <v>TONS</v>
          </cell>
        </row>
        <row r="2659">
          <cell r="A2659" t="str">
            <v>48269</v>
          </cell>
          <cell r="B2659" t="str">
            <v>48</v>
          </cell>
          <cell r="C2659" t="str">
            <v>269</v>
          </cell>
          <cell r="D2659" t="str">
            <v>King</v>
          </cell>
          <cell r="E2659" t="str">
            <v>County</v>
          </cell>
          <cell r="F2659" t="str">
            <v>TX</v>
          </cell>
          <cell r="G2659">
            <v>286</v>
          </cell>
          <cell r="H2659">
            <v>1</v>
          </cell>
          <cell r="I2659">
            <v>0</v>
          </cell>
          <cell r="J2659">
            <v>0</v>
          </cell>
          <cell r="K2659" t="str">
            <v>TONS</v>
          </cell>
        </row>
        <row r="2660">
          <cell r="A2660" t="str">
            <v>48271</v>
          </cell>
          <cell r="B2660" t="str">
            <v>48</v>
          </cell>
          <cell r="C2660" t="str">
            <v>271</v>
          </cell>
          <cell r="D2660" t="str">
            <v>Kinney</v>
          </cell>
          <cell r="E2660" t="str">
            <v>County</v>
          </cell>
          <cell r="F2660" t="str">
            <v>TX</v>
          </cell>
          <cell r="G2660">
            <v>3598</v>
          </cell>
          <cell r="H2660">
            <v>0.20455808782657031</v>
          </cell>
          <cell r="I2660">
            <v>0</v>
          </cell>
          <cell r="J2660">
            <v>0</v>
          </cell>
          <cell r="K2660" t="str">
            <v>TONS</v>
          </cell>
        </row>
        <row r="2661">
          <cell r="A2661" t="str">
            <v>48273</v>
          </cell>
          <cell r="B2661" t="str">
            <v>48</v>
          </cell>
          <cell r="C2661" t="str">
            <v>273</v>
          </cell>
          <cell r="D2661" t="str">
            <v>Kleberg</v>
          </cell>
          <cell r="E2661" t="str">
            <v>County</v>
          </cell>
          <cell r="F2661" t="str">
            <v>TX</v>
          </cell>
          <cell r="G2661">
            <v>32061</v>
          </cell>
          <cell r="H2661">
            <v>0.18870278531549234</v>
          </cell>
          <cell r="I2661">
            <v>0</v>
          </cell>
          <cell r="J2661">
            <v>0</v>
          </cell>
          <cell r="K2661" t="str">
            <v>TONS</v>
          </cell>
        </row>
        <row r="2662">
          <cell r="A2662" t="str">
            <v>48275</v>
          </cell>
          <cell r="B2662" t="str">
            <v>48</v>
          </cell>
          <cell r="C2662" t="str">
            <v>275</v>
          </cell>
          <cell r="D2662" t="str">
            <v>Knox</v>
          </cell>
          <cell r="E2662" t="str">
            <v>County</v>
          </cell>
          <cell r="F2662" t="str">
            <v>TX</v>
          </cell>
          <cell r="G2662">
            <v>3719</v>
          </cell>
          <cell r="H2662">
            <v>1</v>
          </cell>
          <cell r="I2662">
            <v>0</v>
          </cell>
          <cell r="J2662">
            <v>0</v>
          </cell>
          <cell r="K2662" t="str">
            <v>TONS</v>
          </cell>
        </row>
        <row r="2663">
          <cell r="A2663" t="str">
            <v>48277</v>
          </cell>
          <cell r="B2663" t="str">
            <v>48</v>
          </cell>
          <cell r="C2663" t="str">
            <v>277</v>
          </cell>
          <cell r="D2663" t="str">
            <v>Lamar</v>
          </cell>
          <cell r="E2663" t="str">
            <v>County</v>
          </cell>
          <cell r="F2663" t="str">
            <v>TX</v>
          </cell>
          <cell r="G2663">
            <v>49793</v>
          </cell>
          <cell r="H2663">
            <v>0.47082923302472235</v>
          </cell>
          <cell r="I2663">
            <v>1</v>
          </cell>
          <cell r="J2663">
            <v>106.51892627513861</v>
          </cell>
          <cell r="K2663" t="str">
            <v>TONS</v>
          </cell>
        </row>
        <row r="2664">
          <cell r="A2664" t="str">
            <v>48279</v>
          </cell>
          <cell r="B2664" t="str">
            <v>48</v>
          </cell>
          <cell r="C2664" t="str">
            <v>279</v>
          </cell>
          <cell r="D2664" t="str">
            <v>Lamb</v>
          </cell>
          <cell r="E2664" t="str">
            <v>County</v>
          </cell>
          <cell r="F2664" t="str">
            <v>TX</v>
          </cell>
          <cell r="G2664">
            <v>13977</v>
          </cell>
          <cell r="H2664">
            <v>0.57687629677327035</v>
          </cell>
          <cell r="I2664">
            <v>0</v>
          </cell>
          <cell r="J2664">
            <v>0</v>
          </cell>
          <cell r="K2664" t="str">
            <v>TONS</v>
          </cell>
        </row>
        <row r="2665">
          <cell r="A2665" t="str">
            <v>48281</v>
          </cell>
          <cell r="B2665" t="str">
            <v>48</v>
          </cell>
          <cell r="C2665" t="str">
            <v>281</v>
          </cell>
          <cell r="D2665" t="str">
            <v>Lampasas</v>
          </cell>
          <cell r="E2665" t="str">
            <v>County</v>
          </cell>
          <cell r="F2665" t="str">
            <v>TX</v>
          </cell>
          <cell r="G2665">
            <v>19677</v>
          </cell>
          <cell r="H2665">
            <v>0.68267520455353969</v>
          </cell>
          <cell r="I2665">
            <v>0</v>
          </cell>
          <cell r="J2665">
            <v>0</v>
          </cell>
          <cell r="K2665" t="str">
            <v>TONS</v>
          </cell>
        </row>
        <row r="2666">
          <cell r="A2666" t="str">
            <v>48283</v>
          </cell>
          <cell r="B2666" t="str">
            <v>48</v>
          </cell>
          <cell r="C2666" t="str">
            <v>283</v>
          </cell>
          <cell r="D2666" t="str">
            <v>La Salle</v>
          </cell>
          <cell r="E2666" t="str">
            <v>County</v>
          </cell>
          <cell r="F2666" t="str">
            <v>TX</v>
          </cell>
          <cell r="G2666">
            <v>6886</v>
          </cell>
          <cell r="H2666">
            <v>0.46354923032239326</v>
          </cell>
          <cell r="I2666">
            <v>0</v>
          </cell>
          <cell r="J2666">
            <v>0</v>
          </cell>
          <cell r="K2666" t="str">
            <v>TONS</v>
          </cell>
        </row>
        <row r="2667">
          <cell r="A2667" t="str">
            <v>48285</v>
          </cell>
          <cell r="B2667" t="str">
            <v>48</v>
          </cell>
          <cell r="C2667" t="str">
            <v>285</v>
          </cell>
          <cell r="D2667" t="str">
            <v>Lavaca</v>
          </cell>
          <cell r="E2667" t="str">
            <v>County</v>
          </cell>
          <cell r="F2667" t="str">
            <v>TX</v>
          </cell>
          <cell r="G2667">
            <v>19263</v>
          </cell>
          <cell r="H2667">
            <v>0.81316513523334888</v>
          </cell>
          <cell r="I2667">
            <v>1</v>
          </cell>
          <cell r="J2667">
            <v>71.170127161481446</v>
          </cell>
          <cell r="K2667" t="str">
            <v>TONS</v>
          </cell>
        </row>
        <row r="2668">
          <cell r="A2668" t="str">
            <v>48287</v>
          </cell>
          <cell r="B2668" t="str">
            <v>48</v>
          </cell>
          <cell r="C2668" t="str">
            <v>287</v>
          </cell>
          <cell r="D2668" t="str">
            <v>Lee</v>
          </cell>
          <cell r="E2668" t="str">
            <v>County</v>
          </cell>
          <cell r="F2668" t="str">
            <v>TX</v>
          </cell>
          <cell r="G2668">
            <v>16612</v>
          </cell>
          <cell r="H2668">
            <v>0.6972068384300506</v>
          </cell>
          <cell r="I2668">
            <v>0.5</v>
          </cell>
          <cell r="J2668">
            <v>26.311683247710615</v>
          </cell>
          <cell r="K2668" t="str">
            <v>TONS</v>
          </cell>
        </row>
        <row r="2669">
          <cell r="A2669" t="str">
            <v>48289</v>
          </cell>
          <cell r="B2669" t="str">
            <v>48</v>
          </cell>
          <cell r="C2669" t="str">
            <v>289</v>
          </cell>
          <cell r="D2669" t="str">
            <v>Leon</v>
          </cell>
          <cell r="E2669" t="str">
            <v>County</v>
          </cell>
          <cell r="F2669" t="str">
            <v>TX</v>
          </cell>
          <cell r="G2669">
            <v>16801</v>
          </cell>
          <cell r="H2669">
            <v>1</v>
          </cell>
          <cell r="I2669">
            <v>1</v>
          </cell>
          <cell r="J2669">
            <v>76.336140605212577</v>
          </cell>
          <cell r="K2669" t="str">
            <v>TONS</v>
          </cell>
        </row>
        <row r="2670">
          <cell r="A2670" t="str">
            <v>48291</v>
          </cell>
          <cell r="B2670" t="str">
            <v>48</v>
          </cell>
          <cell r="C2670" t="str">
            <v>291</v>
          </cell>
          <cell r="D2670" t="str">
            <v>Liberty</v>
          </cell>
          <cell r="E2670" t="str">
            <v>County</v>
          </cell>
          <cell r="F2670" t="str">
            <v>TX</v>
          </cell>
          <cell r="G2670">
            <v>75643</v>
          </cell>
          <cell r="H2670">
            <v>0.63227264915458137</v>
          </cell>
          <cell r="I2670">
            <v>1</v>
          </cell>
          <cell r="J2670">
            <v>217.30424360011324</v>
          </cell>
          <cell r="K2670" t="str">
            <v>TONS</v>
          </cell>
        </row>
        <row r="2671">
          <cell r="A2671" t="str">
            <v>48293</v>
          </cell>
          <cell r="B2671" t="str">
            <v>48</v>
          </cell>
          <cell r="C2671" t="str">
            <v>293</v>
          </cell>
          <cell r="D2671" t="str">
            <v>Limestone</v>
          </cell>
          <cell r="E2671" t="str">
            <v>County</v>
          </cell>
          <cell r="F2671" t="str">
            <v>TX</v>
          </cell>
          <cell r="G2671">
            <v>23384</v>
          </cell>
          <cell r="H2671">
            <v>0.53617858364693805</v>
          </cell>
          <cell r="I2671">
            <v>1</v>
          </cell>
          <cell r="J2671">
            <v>56.966997851803775</v>
          </cell>
          <cell r="K2671" t="str">
            <v>TONS</v>
          </cell>
        </row>
        <row r="2672">
          <cell r="A2672" t="str">
            <v>48295</v>
          </cell>
          <cell r="B2672" t="str">
            <v>48</v>
          </cell>
          <cell r="C2672" t="str">
            <v>295</v>
          </cell>
          <cell r="D2672" t="str">
            <v>Lipscomb</v>
          </cell>
          <cell r="E2672" t="str">
            <v>County</v>
          </cell>
          <cell r="F2672" t="str">
            <v>TX</v>
          </cell>
          <cell r="G2672">
            <v>3302</v>
          </cell>
          <cell r="H2672">
            <v>1</v>
          </cell>
          <cell r="I2672">
            <v>0</v>
          </cell>
          <cell r="J2672">
            <v>0</v>
          </cell>
          <cell r="K2672" t="str">
            <v>TONS</v>
          </cell>
        </row>
        <row r="2673">
          <cell r="A2673" t="str">
            <v>48297</v>
          </cell>
          <cell r="B2673" t="str">
            <v>48</v>
          </cell>
          <cell r="C2673" t="str">
            <v>297</v>
          </cell>
          <cell r="D2673" t="str">
            <v>Live Oak</v>
          </cell>
          <cell r="E2673" t="str">
            <v>County</v>
          </cell>
          <cell r="F2673" t="str">
            <v>TX</v>
          </cell>
          <cell r="G2673">
            <v>11531</v>
          </cell>
          <cell r="H2673">
            <v>1</v>
          </cell>
          <cell r="I2673">
            <v>0</v>
          </cell>
          <cell r="J2673">
            <v>0</v>
          </cell>
          <cell r="K2673" t="str">
            <v>TONS</v>
          </cell>
        </row>
        <row r="2674">
          <cell r="A2674" t="str">
            <v>48299</v>
          </cell>
          <cell r="B2674" t="str">
            <v>48</v>
          </cell>
          <cell r="C2674" t="str">
            <v>299</v>
          </cell>
          <cell r="D2674" t="str">
            <v>Llano</v>
          </cell>
          <cell r="E2674" t="str">
            <v>County</v>
          </cell>
          <cell r="F2674" t="str">
            <v>TX</v>
          </cell>
          <cell r="G2674">
            <v>19301</v>
          </cell>
          <cell r="H2674">
            <v>0.45179006269105226</v>
          </cell>
          <cell r="I2674">
            <v>0</v>
          </cell>
          <cell r="J2674">
            <v>0</v>
          </cell>
          <cell r="K2674" t="str">
            <v>TONS</v>
          </cell>
        </row>
        <row r="2675">
          <cell r="A2675" t="str">
            <v>48301</v>
          </cell>
          <cell r="B2675" t="str">
            <v>48</v>
          </cell>
          <cell r="C2675" t="str">
            <v>301</v>
          </cell>
          <cell r="D2675" t="str">
            <v>Loving</v>
          </cell>
          <cell r="E2675" t="str">
            <v>County</v>
          </cell>
          <cell r="F2675" t="str">
            <v>TX</v>
          </cell>
          <cell r="G2675">
            <v>82</v>
          </cell>
          <cell r="H2675">
            <v>1</v>
          </cell>
          <cell r="I2675">
            <v>0</v>
          </cell>
          <cell r="J2675">
            <v>0</v>
          </cell>
          <cell r="K2675" t="str">
            <v>TONS</v>
          </cell>
        </row>
        <row r="2676">
          <cell r="A2676" t="str">
            <v>48303</v>
          </cell>
          <cell r="B2676" t="str">
            <v>48</v>
          </cell>
          <cell r="C2676" t="str">
            <v>303</v>
          </cell>
          <cell r="D2676" t="str">
            <v>Lubbock</v>
          </cell>
          <cell r="E2676" t="str">
            <v>County</v>
          </cell>
          <cell r="F2676" t="str">
            <v>TX</v>
          </cell>
          <cell r="G2676">
            <v>278831</v>
          </cell>
          <cell r="H2676">
            <v>0.11335540165906947</v>
          </cell>
          <cell r="I2676">
            <v>0.5</v>
          </cell>
          <cell r="J2676">
            <v>0</v>
          </cell>
          <cell r="K2676" t="str">
            <v>TONS</v>
          </cell>
        </row>
        <row r="2677">
          <cell r="A2677" t="str">
            <v>48305</v>
          </cell>
          <cell r="B2677" t="str">
            <v>48</v>
          </cell>
          <cell r="C2677" t="str">
            <v>305</v>
          </cell>
          <cell r="D2677" t="str">
            <v>Lynn</v>
          </cell>
          <cell r="E2677" t="str">
            <v>County</v>
          </cell>
          <cell r="F2677" t="str">
            <v>TX</v>
          </cell>
          <cell r="G2677">
            <v>5915</v>
          </cell>
          <cell r="H2677">
            <v>0.5672020287404903</v>
          </cell>
          <cell r="I2677">
            <v>0</v>
          </cell>
          <cell r="J2677">
            <v>0</v>
          </cell>
          <cell r="K2677" t="str">
            <v>TONS</v>
          </cell>
        </row>
        <row r="2678">
          <cell r="A2678" t="str">
            <v>48307</v>
          </cell>
          <cell r="B2678" t="str">
            <v>48</v>
          </cell>
          <cell r="C2678" t="str">
            <v>307</v>
          </cell>
          <cell r="D2678" t="str">
            <v>McCulloch</v>
          </cell>
          <cell r="E2678" t="str">
            <v>County</v>
          </cell>
          <cell r="F2678" t="str">
            <v>TX</v>
          </cell>
          <cell r="G2678">
            <v>8283</v>
          </cell>
          <cell r="H2678">
            <v>0.35325365205843295</v>
          </cell>
          <cell r="I2678">
            <v>0</v>
          </cell>
          <cell r="J2678">
            <v>0</v>
          </cell>
          <cell r="K2678" t="str">
            <v>TONS</v>
          </cell>
        </row>
        <row r="2679">
          <cell r="A2679" t="str">
            <v>48309</v>
          </cell>
          <cell r="B2679" t="str">
            <v>48</v>
          </cell>
          <cell r="C2679" t="str">
            <v>309</v>
          </cell>
          <cell r="D2679" t="str">
            <v>McLennan</v>
          </cell>
          <cell r="E2679" t="str">
            <v>County</v>
          </cell>
          <cell r="F2679" t="str">
            <v>TX</v>
          </cell>
          <cell r="G2679">
            <v>234906</v>
          </cell>
          <cell r="H2679">
            <v>0.23351893949068989</v>
          </cell>
          <cell r="I2679">
            <v>0.5</v>
          </cell>
          <cell r="J2679">
            <v>124.61814751797323</v>
          </cell>
          <cell r="K2679" t="str">
            <v>TONS</v>
          </cell>
        </row>
        <row r="2680">
          <cell r="A2680" t="str">
            <v>48311</v>
          </cell>
          <cell r="B2680" t="str">
            <v>48</v>
          </cell>
          <cell r="C2680" t="str">
            <v>311</v>
          </cell>
          <cell r="D2680" t="str">
            <v>McMullen</v>
          </cell>
          <cell r="E2680" t="str">
            <v>County</v>
          </cell>
          <cell r="F2680" t="str">
            <v>TX</v>
          </cell>
          <cell r="G2680">
            <v>707</v>
          </cell>
          <cell r="H2680">
            <v>1</v>
          </cell>
          <cell r="I2680">
            <v>0</v>
          </cell>
          <cell r="J2680">
            <v>0</v>
          </cell>
          <cell r="K2680" t="str">
            <v>TONS</v>
          </cell>
        </row>
        <row r="2681">
          <cell r="A2681" t="str">
            <v>48313</v>
          </cell>
          <cell r="B2681" t="str">
            <v>48</v>
          </cell>
          <cell r="C2681" t="str">
            <v>313</v>
          </cell>
          <cell r="D2681" t="str">
            <v>Madison</v>
          </cell>
          <cell r="E2681" t="str">
            <v>County</v>
          </cell>
          <cell r="F2681" t="str">
            <v>TX</v>
          </cell>
          <cell r="G2681">
            <v>13664</v>
          </cell>
          <cell r="H2681">
            <v>0.6740339578454333</v>
          </cell>
          <cell r="I2681">
            <v>0.5</v>
          </cell>
          <cell r="J2681">
            <v>20.923035979227663</v>
          </cell>
          <cell r="K2681" t="str">
            <v>TONS</v>
          </cell>
        </row>
        <row r="2682">
          <cell r="A2682" t="str">
            <v>48315</v>
          </cell>
          <cell r="B2682" t="str">
            <v>48</v>
          </cell>
          <cell r="C2682" t="str">
            <v>315</v>
          </cell>
          <cell r="D2682" t="str">
            <v>Marion</v>
          </cell>
          <cell r="E2682" t="str">
            <v>County</v>
          </cell>
          <cell r="F2682" t="str">
            <v>TX</v>
          </cell>
          <cell r="G2682">
            <v>10546</v>
          </cell>
          <cell r="H2682">
            <v>1</v>
          </cell>
          <cell r="I2682">
            <v>1</v>
          </cell>
          <cell r="J2682">
            <v>47.916251343525488</v>
          </cell>
          <cell r="K2682" t="str">
            <v>TONS</v>
          </cell>
        </row>
        <row r="2683">
          <cell r="A2683" t="str">
            <v>48317</v>
          </cell>
          <cell r="B2683" t="str">
            <v>48</v>
          </cell>
          <cell r="C2683" t="str">
            <v>317</v>
          </cell>
          <cell r="D2683" t="str">
            <v>Martin</v>
          </cell>
          <cell r="E2683" t="str">
            <v>County</v>
          </cell>
          <cell r="F2683" t="str">
            <v>TX</v>
          </cell>
          <cell r="G2683">
            <v>4799</v>
          </cell>
          <cell r="H2683">
            <v>1</v>
          </cell>
          <cell r="I2683">
            <v>0</v>
          </cell>
          <cell r="J2683">
            <v>0</v>
          </cell>
          <cell r="K2683" t="str">
            <v>TONS</v>
          </cell>
        </row>
        <row r="2684">
          <cell r="A2684" t="str">
            <v>48319</v>
          </cell>
          <cell r="B2684" t="str">
            <v>48</v>
          </cell>
          <cell r="C2684" t="str">
            <v>319</v>
          </cell>
          <cell r="D2684" t="str">
            <v>Mason</v>
          </cell>
          <cell r="E2684" t="str">
            <v>County</v>
          </cell>
          <cell r="F2684" t="str">
            <v>TX</v>
          </cell>
          <cell r="G2684">
            <v>4012</v>
          </cell>
          <cell r="H2684">
            <v>1</v>
          </cell>
          <cell r="I2684">
            <v>0</v>
          </cell>
          <cell r="J2684">
            <v>0</v>
          </cell>
          <cell r="K2684" t="str">
            <v>TONS</v>
          </cell>
        </row>
        <row r="2685">
          <cell r="A2685" t="str">
            <v>48321</v>
          </cell>
          <cell r="B2685" t="str">
            <v>48</v>
          </cell>
          <cell r="C2685" t="str">
            <v>321</v>
          </cell>
          <cell r="D2685" t="str">
            <v>Matagorda</v>
          </cell>
          <cell r="E2685" t="str">
            <v>County</v>
          </cell>
          <cell r="F2685" t="str">
            <v>TX</v>
          </cell>
          <cell r="G2685">
            <v>36702</v>
          </cell>
          <cell r="H2685">
            <v>0.36417633916407827</v>
          </cell>
          <cell r="I2685">
            <v>0.5</v>
          </cell>
          <cell r="J2685">
            <v>30.364527567682622</v>
          </cell>
          <cell r="K2685" t="str">
            <v>TONS</v>
          </cell>
        </row>
        <row r="2686">
          <cell r="A2686" t="str">
            <v>48323</v>
          </cell>
          <cell r="B2686" t="str">
            <v>48</v>
          </cell>
          <cell r="C2686" t="str">
            <v>323</v>
          </cell>
          <cell r="D2686" t="str">
            <v>Maverick</v>
          </cell>
          <cell r="E2686" t="str">
            <v>County</v>
          </cell>
          <cell r="F2686" t="str">
            <v>TX</v>
          </cell>
          <cell r="G2686">
            <v>54258</v>
          </cell>
          <cell r="H2686">
            <v>9.2557779497954212E-2</v>
          </cell>
          <cell r="I2686">
            <v>0</v>
          </cell>
          <cell r="J2686">
            <v>0</v>
          </cell>
          <cell r="K2686" t="str">
            <v>TONS</v>
          </cell>
        </row>
        <row r="2687">
          <cell r="A2687" t="str">
            <v>48325</v>
          </cell>
          <cell r="B2687" t="str">
            <v>48</v>
          </cell>
          <cell r="C2687" t="str">
            <v>325</v>
          </cell>
          <cell r="D2687" t="str">
            <v>Medina</v>
          </cell>
          <cell r="E2687" t="str">
            <v>County</v>
          </cell>
          <cell r="F2687" t="str">
            <v>TX</v>
          </cell>
          <cell r="G2687">
            <v>46006</v>
          </cell>
          <cell r="H2687">
            <v>0.61555014563317834</v>
          </cell>
          <cell r="I2687">
            <v>0</v>
          </cell>
          <cell r="J2687">
            <v>0</v>
          </cell>
          <cell r="K2687" t="str">
            <v>TONS</v>
          </cell>
        </row>
        <row r="2688">
          <cell r="A2688" t="str">
            <v>48327</v>
          </cell>
          <cell r="B2688" t="str">
            <v>48</v>
          </cell>
          <cell r="C2688" t="str">
            <v>327</v>
          </cell>
          <cell r="D2688" t="str">
            <v>Menard</v>
          </cell>
          <cell r="E2688" t="str">
            <v>County</v>
          </cell>
          <cell r="F2688" t="str">
            <v>TX</v>
          </cell>
          <cell r="G2688">
            <v>2242</v>
          </cell>
          <cell r="H2688">
            <v>1</v>
          </cell>
          <cell r="I2688">
            <v>0</v>
          </cell>
          <cell r="J2688">
            <v>0</v>
          </cell>
          <cell r="K2688" t="str">
            <v>TONS</v>
          </cell>
        </row>
        <row r="2689">
          <cell r="A2689" t="str">
            <v>48329</v>
          </cell>
          <cell r="B2689" t="str">
            <v>48</v>
          </cell>
          <cell r="C2689" t="str">
            <v>329</v>
          </cell>
          <cell r="D2689" t="str">
            <v>Midland</v>
          </cell>
          <cell r="E2689" t="str">
            <v>County</v>
          </cell>
          <cell r="F2689" t="str">
            <v>TX</v>
          </cell>
          <cell r="G2689">
            <v>136872</v>
          </cell>
          <cell r="H2689">
            <v>0.12291776258109767</v>
          </cell>
          <cell r="I2689">
            <v>0</v>
          </cell>
          <cell r="J2689">
            <v>0</v>
          </cell>
          <cell r="K2689" t="str">
            <v>TONS</v>
          </cell>
        </row>
        <row r="2690">
          <cell r="A2690" t="str">
            <v>48331</v>
          </cell>
          <cell r="B2690" t="str">
            <v>48</v>
          </cell>
          <cell r="C2690" t="str">
            <v>331</v>
          </cell>
          <cell r="D2690" t="str">
            <v>Milam</v>
          </cell>
          <cell r="E2690" t="str">
            <v>County</v>
          </cell>
          <cell r="F2690" t="str">
            <v>TX</v>
          </cell>
          <cell r="G2690">
            <v>24757</v>
          </cell>
          <cell r="H2690">
            <v>0.56182089913963729</v>
          </cell>
          <cell r="I2690">
            <v>0.5</v>
          </cell>
          <cell r="J2690">
            <v>31.598100698705487</v>
          </cell>
          <cell r="K2690" t="str">
            <v>TONS</v>
          </cell>
        </row>
        <row r="2691">
          <cell r="A2691" t="str">
            <v>48333</v>
          </cell>
          <cell r="B2691" t="str">
            <v>48</v>
          </cell>
          <cell r="C2691" t="str">
            <v>333</v>
          </cell>
          <cell r="D2691" t="str">
            <v>Mills</v>
          </cell>
          <cell r="E2691" t="str">
            <v>County</v>
          </cell>
          <cell r="F2691" t="str">
            <v>TX</v>
          </cell>
          <cell r="G2691">
            <v>4936</v>
          </cell>
          <cell r="H2691">
            <v>1</v>
          </cell>
          <cell r="I2691">
            <v>0</v>
          </cell>
          <cell r="J2691">
            <v>0</v>
          </cell>
          <cell r="K2691" t="str">
            <v>TONS</v>
          </cell>
        </row>
        <row r="2692">
          <cell r="A2692" t="str">
            <v>48335</v>
          </cell>
          <cell r="B2692" t="str">
            <v>48</v>
          </cell>
          <cell r="C2692" t="str">
            <v>335</v>
          </cell>
          <cell r="D2692" t="str">
            <v>Mitchell</v>
          </cell>
          <cell r="E2692" t="str">
            <v>County</v>
          </cell>
          <cell r="F2692" t="str">
            <v>TX</v>
          </cell>
          <cell r="G2692">
            <v>9403</v>
          </cell>
          <cell r="H2692">
            <v>0.3674359247048814</v>
          </cell>
          <cell r="I2692">
            <v>0</v>
          </cell>
          <cell r="J2692">
            <v>0</v>
          </cell>
          <cell r="K2692" t="str">
            <v>TONS</v>
          </cell>
        </row>
        <row r="2693">
          <cell r="A2693" t="str">
            <v>48337</v>
          </cell>
          <cell r="B2693" t="str">
            <v>48</v>
          </cell>
          <cell r="C2693" t="str">
            <v>337</v>
          </cell>
          <cell r="D2693" t="str">
            <v>Montague</v>
          </cell>
          <cell r="E2693" t="str">
            <v>County</v>
          </cell>
          <cell r="F2693" t="str">
            <v>TX</v>
          </cell>
          <cell r="G2693">
            <v>19719</v>
          </cell>
          <cell r="H2693">
            <v>0.58943151275419647</v>
          </cell>
          <cell r="I2693">
            <v>0.5</v>
          </cell>
          <cell r="J2693">
            <v>26.404825970310871</v>
          </cell>
          <cell r="K2693" t="str">
            <v>TONS</v>
          </cell>
        </row>
        <row r="2694">
          <cell r="A2694" t="str">
            <v>48339</v>
          </cell>
          <cell r="B2694" t="str">
            <v>48</v>
          </cell>
          <cell r="C2694" t="str">
            <v>339</v>
          </cell>
          <cell r="D2694" t="str">
            <v>Montgomery</v>
          </cell>
          <cell r="E2694" t="str">
            <v>County</v>
          </cell>
          <cell r="F2694" t="str">
            <v>TX</v>
          </cell>
          <cell r="G2694">
            <v>455746</v>
          </cell>
          <cell r="H2694">
            <v>0.22725597152800026</v>
          </cell>
          <cell r="I2694">
            <v>1</v>
          </cell>
          <cell r="J2694">
            <v>470.57975231369988</v>
          </cell>
          <cell r="K2694" t="str">
            <v>TONS</v>
          </cell>
        </row>
        <row r="2695">
          <cell r="A2695" t="str">
            <v>48341</v>
          </cell>
          <cell r="B2695" t="str">
            <v>48</v>
          </cell>
          <cell r="C2695" t="str">
            <v>341</v>
          </cell>
          <cell r="D2695" t="str">
            <v>Moore</v>
          </cell>
          <cell r="E2695" t="str">
            <v>County</v>
          </cell>
          <cell r="F2695" t="str">
            <v>TX</v>
          </cell>
          <cell r="G2695">
            <v>21904</v>
          </cell>
          <cell r="H2695">
            <v>0.1681428049671293</v>
          </cell>
          <cell r="I2695">
            <v>0</v>
          </cell>
          <cell r="J2695">
            <v>0</v>
          </cell>
          <cell r="K2695" t="str">
            <v>TONS</v>
          </cell>
        </row>
        <row r="2696">
          <cell r="A2696" t="str">
            <v>48343</v>
          </cell>
          <cell r="B2696" t="str">
            <v>48</v>
          </cell>
          <cell r="C2696" t="str">
            <v>343</v>
          </cell>
          <cell r="D2696" t="str">
            <v>Morris</v>
          </cell>
          <cell r="E2696" t="str">
            <v>County</v>
          </cell>
          <cell r="F2696" t="str">
            <v>TX</v>
          </cell>
          <cell r="G2696">
            <v>12934</v>
          </cell>
          <cell r="H2696">
            <v>0.78421215401267974</v>
          </cell>
          <cell r="I2696">
            <v>0.5</v>
          </cell>
          <cell r="J2696">
            <v>23.042600861813916</v>
          </cell>
          <cell r="K2696" t="str">
            <v>TONS</v>
          </cell>
        </row>
        <row r="2697">
          <cell r="A2697" t="str">
            <v>48345</v>
          </cell>
          <cell r="B2697" t="str">
            <v>48</v>
          </cell>
          <cell r="C2697" t="str">
            <v>345</v>
          </cell>
          <cell r="D2697" t="str">
            <v>Motley</v>
          </cell>
          <cell r="E2697" t="str">
            <v>County</v>
          </cell>
          <cell r="F2697" t="str">
            <v>TX</v>
          </cell>
          <cell r="G2697">
            <v>1210</v>
          </cell>
          <cell r="H2697">
            <v>1</v>
          </cell>
          <cell r="I2697">
            <v>0</v>
          </cell>
          <cell r="J2697">
            <v>0</v>
          </cell>
          <cell r="K2697" t="str">
            <v>TONS</v>
          </cell>
        </row>
        <row r="2698">
          <cell r="A2698" t="str">
            <v>48347</v>
          </cell>
          <cell r="B2698" t="str">
            <v>48</v>
          </cell>
          <cell r="C2698" t="str">
            <v>347</v>
          </cell>
          <cell r="D2698" t="str">
            <v>Nacogdoches</v>
          </cell>
          <cell r="E2698" t="str">
            <v>County</v>
          </cell>
          <cell r="F2698" t="str">
            <v>TX</v>
          </cell>
          <cell r="G2698">
            <v>64524</v>
          </cell>
          <cell r="H2698">
            <v>0.4646023185171409</v>
          </cell>
          <cell r="I2698">
            <v>1</v>
          </cell>
          <cell r="J2698">
            <v>136.20646527367794</v>
          </cell>
          <cell r="K2698" t="str">
            <v>TONS</v>
          </cell>
        </row>
        <row r="2699">
          <cell r="A2699" t="str">
            <v>48349</v>
          </cell>
          <cell r="B2699" t="str">
            <v>48</v>
          </cell>
          <cell r="C2699" t="str">
            <v>349</v>
          </cell>
          <cell r="D2699" t="str">
            <v>Navarro</v>
          </cell>
          <cell r="E2699" t="str">
            <v>County</v>
          </cell>
          <cell r="F2699" t="str">
            <v>TX</v>
          </cell>
          <cell r="G2699">
            <v>47735</v>
          </cell>
          <cell r="H2699">
            <v>0.52657379281449668</v>
          </cell>
          <cell r="I2699">
            <v>0.5</v>
          </cell>
          <cell r="J2699">
            <v>57.103304275121218</v>
          </cell>
          <cell r="K2699" t="str">
            <v>TONS</v>
          </cell>
        </row>
        <row r="2700">
          <cell r="A2700" t="str">
            <v>48351</v>
          </cell>
          <cell r="B2700" t="str">
            <v>48</v>
          </cell>
          <cell r="C2700" t="str">
            <v>351</v>
          </cell>
          <cell r="D2700" t="str">
            <v>Newton</v>
          </cell>
          <cell r="E2700" t="str">
            <v>County</v>
          </cell>
          <cell r="F2700" t="str">
            <v>TX</v>
          </cell>
          <cell r="G2700">
            <v>14445</v>
          </cell>
          <cell r="H2700">
            <v>1</v>
          </cell>
          <cell r="I2700">
            <v>1</v>
          </cell>
          <cell r="J2700">
            <v>65.631542827349307</v>
          </cell>
          <cell r="K2700" t="str">
            <v>TONS</v>
          </cell>
        </row>
        <row r="2701">
          <cell r="A2701" t="str">
            <v>48353</v>
          </cell>
          <cell r="B2701" t="str">
            <v>48</v>
          </cell>
          <cell r="C2701" t="str">
            <v>353</v>
          </cell>
          <cell r="D2701" t="str">
            <v>Nolan</v>
          </cell>
          <cell r="E2701" t="str">
            <v>County</v>
          </cell>
          <cell r="F2701" t="str">
            <v>TX</v>
          </cell>
          <cell r="G2701">
            <v>15216</v>
          </cell>
          <cell r="H2701">
            <v>0.3265641430073607</v>
          </cell>
          <cell r="I2701">
            <v>0</v>
          </cell>
          <cell r="J2701">
            <v>0</v>
          </cell>
          <cell r="K2701" t="str">
            <v>TONS</v>
          </cell>
        </row>
        <row r="2702">
          <cell r="A2702" t="str">
            <v>48355</v>
          </cell>
          <cell r="B2702" t="str">
            <v>48</v>
          </cell>
          <cell r="C2702" t="str">
            <v>355</v>
          </cell>
          <cell r="D2702" t="str">
            <v>Nueces</v>
          </cell>
          <cell r="E2702" t="str">
            <v>County</v>
          </cell>
          <cell r="F2702" t="str">
            <v>TX</v>
          </cell>
          <cell r="G2702">
            <v>340223</v>
          </cell>
          <cell r="H2702">
            <v>6.4472419560112043E-2</v>
          </cell>
          <cell r="I2702">
            <v>0</v>
          </cell>
          <cell r="J2702">
            <v>0</v>
          </cell>
          <cell r="K2702" t="str">
            <v>TONS</v>
          </cell>
        </row>
        <row r="2703">
          <cell r="A2703" t="str">
            <v>48357</v>
          </cell>
          <cell r="B2703" t="str">
            <v>48</v>
          </cell>
          <cell r="C2703" t="str">
            <v>357</v>
          </cell>
          <cell r="D2703" t="str">
            <v>Ochiltree</v>
          </cell>
          <cell r="E2703" t="str">
            <v>County</v>
          </cell>
          <cell r="F2703" t="str">
            <v>TX</v>
          </cell>
          <cell r="G2703">
            <v>10223</v>
          </cell>
          <cell r="H2703">
            <v>0.13909811210016629</v>
          </cell>
          <cell r="I2703">
            <v>0</v>
          </cell>
          <cell r="J2703">
            <v>0</v>
          </cell>
          <cell r="K2703" t="str">
            <v>TONS</v>
          </cell>
        </row>
        <row r="2704">
          <cell r="A2704" t="str">
            <v>48359</v>
          </cell>
          <cell r="B2704" t="str">
            <v>48</v>
          </cell>
          <cell r="C2704" t="str">
            <v>359</v>
          </cell>
          <cell r="D2704" t="str">
            <v>Oldham</v>
          </cell>
          <cell r="E2704" t="str">
            <v>County</v>
          </cell>
          <cell r="F2704" t="str">
            <v>TX</v>
          </cell>
          <cell r="G2704">
            <v>2052</v>
          </cell>
          <cell r="H2704">
            <v>1</v>
          </cell>
          <cell r="I2704">
            <v>0</v>
          </cell>
          <cell r="J2704">
            <v>0</v>
          </cell>
          <cell r="K2704" t="str">
            <v>TONS</v>
          </cell>
        </row>
        <row r="2705">
          <cell r="A2705" t="str">
            <v>48361</v>
          </cell>
          <cell r="B2705" t="str">
            <v>48</v>
          </cell>
          <cell r="C2705" t="str">
            <v>361</v>
          </cell>
          <cell r="D2705" t="str">
            <v>Orange</v>
          </cell>
          <cell r="E2705" t="str">
            <v>County</v>
          </cell>
          <cell r="F2705" t="str">
            <v>TX</v>
          </cell>
          <cell r="G2705">
            <v>81837</v>
          </cell>
          <cell r="H2705">
            <v>0.3517113286166404</v>
          </cell>
          <cell r="I2705">
            <v>1</v>
          </cell>
          <cell r="J2705">
            <v>130.77692607819972</v>
          </cell>
          <cell r="K2705" t="str">
            <v>TONS</v>
          </cell>
        </row>
        <row r="2706">
          <cell r="A2706" t="str">
            <v>48363</v>
          </cell>
          <cell r="B2706" t="str">
            <v>48</v>
          </cell>
          <cell r="C2706" t="str">
            <v>363</v>
          </cell>
          <cell r="D2706" t="str">
            <v>Palo Pinto</v>
          </cell>
          <cell r="E2706" t="str">
            <v>County</v>
          </cell>
          <cell r="F2706" t="str">
            <v>TX</v>
          </cell>
          <cell r="G2706">
            <v>28111</v>
          </cell>
          <cell r="H2706">
            <v>0.50215218241969339</v>
          </cell>
          <cell r="I2706">
            <v>0</v>
          </cell>
          <cell r="J2706">
            <v>0</v>
          </cell>
          <cell r="K2706" t="str">
            <v>TONS</v>
          </cell>
        </row>
        <row r="2707">
          <cell r="A2707" t="str">
            <v>48365</v>
          </cell>
          <cell r="B2707" t="str">
            <v>48</v>
          </cell>
          <cell r="C2707" t="str">
            <v>365</v>
          </cell>
          <cell r="D2707" t="str">
            <v>Panola</v>
          </cell>
          <cell r="E2707" t="str">
            <v>County</v>
          </cell>
          <cell r="F2707" t="str">
            <v>TX</v>
          </cell>
          <cell r="G2707">
            <v>23796</v>
          </cell>
          <cell r="H2707">
            <v>0.72718103883005547</v>
          </cell>
          <cell r="I2707">
            <v>1</v>
          </cell>
          <cell r="J2707">
            <v>78.621544969501727</v>
          </cell>
          <cell r="K2707" t="str">
            <v>TONS</v>
          </cell>
        </row>
        <row r="2708">
          <cell r="A2708" t="str">
            <v>48367</v>
          </cell>
          <cell r="B2708" t="str">
            <v>48</v>
          </cell>
          <cell r="C2708" t="str">
            <v>367</v>
          </cell>
          <cell r="D2708" t="str">
            <v>Parker</v>
          </cell>
          <cell r="E2708" t="str">
            <v>County</v>
          </cell>
          <cell r="F2708" t="str">
            <v>TX</v>
          </cell>
          <cell r="G2708">
            <v>116927</v>
          </cell>
          <cell r="H2708">
            <v>0.56084565583654755</v>
          </cell>
          <cell r="I2708">
            <v>0</v>
          </cell>
          <cell r="J2708">
            <v>0</v>
          </cell>
          <cell r="K2708" t="str">
            <v>TONS</v>
          </cell>
        </row>
        <row r="2709">
          <cell r="A2709" t="str">
            <v>48369</v>
          </cell>
          <cell r="B2709" t="str">
            <v>48</v>
          </cell>
          <cell r="C2709" t="str">
            <v>369</v>
          </cell>
          <cell r="D2709" t="str">
            <v>Parmer</v>
          </cell>
          <cell r="E2709" t="str">
            <v>County</v>
          </cell>
          <cell r="F2709" t="str">
            <v>TX</v>
          </cell>
          <cell r="G2709">
            <v>10269</v>
          </cell>
          <cell r="H2709">
            <v>0.60015580874476582</v>
          </cell>
          <cell r="I2709">
            <v>0</v>
          </cell>
          <cell r="J2709">
            <v>0</v>
          </cell>
          <cell r="K2709" t="str">
            <v>TONS</v>
          </cell>
        </row>
        <row r="2710">
          <cell r="A2710" t="str">
            <v>48371</v>
          </cell>
          <cell r="B2710" t="str">
            <v>48</v>
          </cell>
          <cell r="C2710" t="str">
            <v>371</v>
          </cell>
          <cell r="D2710" t="str">
            <v>Pecos</v>
          </cell>
          <cell r="E2710" t="str">
            <v>County</v>
          </cell>
          <cell r="F2710" t="str">
            <v>TX</v>
          </cell>
          <cell r="G2710">
            <v>15507</v>
          </cell>
          <cell r="H2710">
            <v>0.39775585219578252</v>
          </cell>
          <cell r="I2710">
            <v>0</v>
          </cell>
          <cell r="J2710">
            <v>0</v>
          </cell>
          <cell r="K2710" t="str">
            <v>TONS</v>
          </cell>
        </row>
        <row r="2711">
          <cell r="A2711" t="str">
            <v>48373</v>
          </cell>
          <cell r="B2711" t="str">
            <v>48</v>
          </cell>
          <cell r="C2711" t="str">
            <v>373</v>
          </cell>
          <cell r="D2711" t="str">
            <v>Polk</v>
          </cell>
          <cell r="E2711" t="str">
            <v>County</v>
          </cell>
          <cell r="F2711" t="str">
            <v>TX</v>
          </cell>
          <cell r="G2711">
            <v>45413</v>
          </cell>
          <cell r="H2711">
            <v>0.7763856164534384</v>
          </cell>
          <cell r="I2711">
            <v>1</v>
          </cell>
          <cell r="J2711">
            <v>160.19639577754808</v>
          </cell>
          <cell r="K2711" t="str">
            <v>TONS</v>
          </cell>
        </row>
        <row r="2712">
          <cell r="A2712" t="str">
            <v>48375</v>
          </cell>
          <cell r="B2712" t="str">
            <v>48</v>
          </cell>
          <cell r="C2712" t="str">
            <v>375</v>
          </cell>
          <cell r="D2712" t="str">
            <v>Potter</v>
          </cell>
          <cell r="E2712" t="str">
            <v>County</v>
          </cell>
          <cell r="F2712" t="str">
            <v>TX</v>
          </cell>
          <cell r="G2712">
            <v>121073</v>
          </cell>
          <cell r="H2712">
            <v>8.9962254177231915E-2</v>
          </cell>
          <cell r="I2712">
            <v>0</v>
          </cell>
          <cell r="J2712">
            <v>0</v>
          </cell>
          <cell r="K2712" t="str">
            <v>TONS</v>
          </cell>
        </row>
        <row r="2713">
          <cell r="A2713" t="str">
            <v>48377</v>
          </cell>
          <cell r="B2713" t="str">
            <v>48</v>
          </cell>
          <cell r="C2713" t="str">
            <v>377</v>
          </cell>
          <cell r="D2713" t="str">
            <v>Presidio</v>
          </cell>
          <cell r="E2713" t="str">
            <v>County</v>
          </cell>
          <cell r="F2713" t="str">
            <v>TX</v>
          </cell>
          <cell r="G2713">
            <v>7818</v>
          </cell>
          <cell r="H2713">
            <v>0.40470708621130724</v>
          </cell>
          <cell r="I2713">
            <v>0</v>
          </cell>
          <cell r="J2713">
            <v>0</v>
          </cell>
          <cell r="K2713" t="str">
            <v>TONS</v>
          </cell>
        </row>
        <row r="2714">
          <cell r="A2714" t="str">
            <v>48379</v>
          </cell>
          <cell r="B2714" t="str">
            <v>48</v>
          </cell>
          <cell r="C2714" t="str">
            <v>379</v>
          </cell>
          <cell r="D2714" t="str">
            <v>Rains</v>
          </cell>
          <cell r="E2714" t="str">
            <v>County</v>
          </cell>
          <cell r="F2714" t="str">
            <v>TX</v>
          </cell>
          <cell r="G2714">
            <v>10914</v>
          </cell>
          <cell r="H2714">
            <v>0.93228880337181597</v>
          </cell>
          <cell r="I2714">
            <v>1</v>
          </cell>
          <cell r="J2714">
            <v>46.230595241833107</v>
          </cell>
          <cell r="K2714" t="str">
            <v>TONS</v>
          </cell>
        </row>
        <row r="2715">
          <cell r="A2715" t="str">
            <v>48381</v>
          </cell>
          <cell r="B2715" t="str">
            <v>48</v>
          </cell>
          <cell r="C2715" t="str">
            <v>381</v>
          </cell>
          <cell r="D2715" t="str">
            <v>Randall</v>
          </cell>
          <cell r="E2715" t="str">
            <v>County</v>
          </cell>
          <cell r="F2715" t="str">
            <v>TX</v>
          </cell>
          <cell r="G2715">
            <v>120725</v>
          </cell>
          <cell r="H2715">
            <v>0.14375647131911368</v>
          </cell>
          <cell r="I2715">
            <v>0</v>
          </cell>
          <cell r="J2715">
            <v>0</v>
          </cell>
          <cell r="K2715" t="str">
            <v>TONS</v>
          </cell>
        </row>
        <row r="2716">
          <cell r="A2716" t="str">
            <v>48383</v>
          </cell>
          <cell r="B2716" t="str">
            <v>48</v>
          </cell>
          <cell r="C2716" t="str">
            <v>383</v>
          </cell>
          <cell r="D2716" t="str">
            <v>Reagan</v>
          </cell>
          <cell r="E2716" t="str">
            <v>County</v>
          </cell>
          <cell r="F2716" t="str">
            <v>TX</v>
          </cell>
          <cell r="G2716">
            <v>3367</v>
          </cell>
          <cell r="H2716">
            <v>0.13305613305613306</v>
          </cell>
          <cell r="I2716">
            <v>0</v>
          </cell>
          <cell r="J2716">
            <v>0</v>
          </cell>
          <cell r="K2716" t="str">
            <v>TONS</v>
          </cell>
        </row>
        <row r="2717">
          <cell r="A2717" t="str">
            <v>48385</v>
          </cell>
          <cell r="B2717" t="str">
            <v>48</v>
          </cell>
          <cell r="C2717" t="str">
            <v>385</v>
          </cell>
          <cell r="D2717" t="str">
            <v>Real</v>
          </cell>
          <cell r="E2717" t="str">
            <v>County</v>
          </cell>
          <cell r="F2717" t="str">
            <v>TX</v>
          </cell>
          <cell r="G2717">
            <v>3309</v>
          </cell>
          <cell r="H2717">
            <v>1</v>
          </cell>
          <cell r="I2717">
            <v>0</v>
          </cell>
          <cell r="J2717">
            <v>0</v>
          </cell>
          <cell r="K2717" t="str">
            <v>TONS</v>
          </cell>
        </row>
        <row r="2718">
          <cell r="A2718" t="str">
            <v>48387</v>
          </cell>
          <cell r="B2718" t="str">
            <v>48</v>
          </cell>
          <cell r="C2718" t="str">
            <v>387</v>
          </cell>
          <cell r="D2718" t="str">
            <v>Red River</v>
          </cell>
          <cell r="E2718" t="str">
            <v>County</v>
          </cell>
          <cell r="F2718" t="str">
            <v>TX</v>
          </cell>
          <cell r="G2718">
            <v>12860</v>
          </cell>
          <cell r="H2718">
            <v>0.75730948678071541</v>
          </cell>
          <cell r="I2718">
            <v>1</v>
          </cell>
          <cell r="J2718">
            <v>44.249608556286248</v>
          </cell>
          <cell r="K2718" t="str">
            <v>TONS</v>
          </cell>
        </row>
        <row r="2719">
          <cell r="A2719" t="str">
            <v>48389</v>
          </cell>
          <cell r="B2719" t="str">
            <v>48</v>
          </cell>
          <cell r="C2719" t="str">
            <v>389</v>
          </cell>
          <cell r="D2719" t="str">
            <v>Reeves</v>
          </cell>
          <cell r="E2719" t="str">
            <v>County</v>
          </cell>
          <cell r="F2719" t="str">
            <v>TX</v>
          </cell>
          <cell r="G2719">
            <v>13783</v>
          </cell>
          <cell r="H2719">
            <v>0.14496118406732933</v>
          </cell>
          <cell r="I2719">
            <v>0</v>
          </cell>
          <cell r="J2719">
            <v>0</v>
          </cell>
          <cell r="K2719" t="str">
            <v>TONS</v>
          </cell>
        </row>
        <row r="2720">
          <cell r="A2720" t="str">
            <v>48391</v>
          </cell>
          <cell r="B2720" t="str">
            <v>48</v>
          </cell>
          <cell r="C2720" t="str">
            <v>391</v>
          </cell>
          <cell r="D2720" t="str">
            <v>Refugio</v>
          </cell>
          <cell r="E2720" t="str">
            <v>County</v>
          </cell>
          <cell r="F2720" t="str">
            <v>TX</v>
          </cell>
          <cell r="G2720">
            <v>7383</v>
          </cell>
          <cell r="H2720">
            <v>0.60679940403629962</v>
          </cell>
          <cell r="I2720">
            <v>0.5</v>
          </cell>
          <cell r="J2720">
            <v>10.177546274369154</v>
          </cell>
          <cell r="K2720" t="str">
            <v>TONS</v>
          </cell>
        </row>
        <row r="2721">
          <cell r="A2721" t="str">
            <v>48393</v>
          </cell>
          <cell r="B2721" t="str">
            <v>48</v>
          </cell>
          <cell r="C2721" t="str">
            <v>393</v>
          </cell>
          <cell r="D2721" t="str">
            <v>Roberts</v>
          </cell>
          <cell r="E2721" t="str">
            <v>County</v>
          </cell>
          <cell r="F2721" t="str">
            <v>TX</v>
          </cell>
          <cell r="G2721">
            <v>929</v>
          </cell>
          <cell r="H2721">
            <v>1</v>
          </cell>
          <cell r="I2721">
            <v>0</v>
          </cell>
          <cell r="J2721">
            <v>0</v>
          </cell>
          <cell r="K2721" t="str">
            <v>TONS</v>
          </cell>
        </row>
        <row r="2722">
          <cell r="A2722" t="str">
            <v>48395</v>
          </cell>
          <cell r="B2722" t="str">
            <v>48</v>
          </cell>
          <cell r="C2722" t="str">
            <v>395</v>
          </cell>
          <cell r="D2722" t="str">
            <v>Robertson</v>
          </cell>
          <cell r="E2722" t="str">
            <v>County</v>
          </cell>
          <cell r="F2722" t="str">
            <v>TX</v>
          </cell>
          <cell r="G2722">
            <v>16622</v>
          </cell>
          <cell r="H2722">
            <v>0.73853928528456259</v>
          </cell>
          <cell r="I2722">
            <v>1</v>
          </cell>
          <cell r="J2722">
            <v>55.776588421498097</v>
          </cell>
          <cell r="K2722" t="str">
            <v>TONS</v>
          </cell>
        </row>
        <row r="2723">
          <cell r="A2723" t="str">
            <v>48397</v>
          </cell>
          <cell r="B2723" t="str">
            <v>48</v>
          </cell>
          <cell r="C2723" t="str">
            <v>397</v>
          </cell>
          <cell r="D2723" t="str">
            <v>Rockwall</v>
          </cell>
          <cell r="E2723" t="str">
            <v>County</v>
          </cell>
          <cell r="F2723" t="str">
            <v>TX</v>
          </cell>
          <cell r="G2723">
            <v>78337</v>
          </cell>
          <cell r="H2723">
            <v>0.16035845130653459</v>
          </cell>
          <cell r="I2723">
            <v>0</v>
          </cell>
          <cell r="J2723">
            <v>0</v>
          </cell>
          <cell r="K2723" t="str">
            <v>TONS</v>
          </cell>
        </row>
        <row r="2724">
          <cell r="A2724" t="str">
            <v>48399</v>
          </cell>
          <cell r="B2724" t="str">
            <v>48</v>
          </cell>
          <cell r="C2724" t="str">
            <v>399</v>
          </cell>
          <cell r="D2724" t="str">
            <v>Runnels</v>
          </cell>
          <cell r="E2724" t="str">
            <v>County</v>
          </cell>
          <cell r="F2724" t="str">
            <v>TX</v>
          </cell>
          <cell r="G2724">
            <v>10501</v>
          </cell>
          <cell r="H2724">
            <v>0.40758023045424246</v>
          </cell>
          <cell r="I2724">
            <v>0</v>
          </cell>
          <cell r="J2724">
            <v>0</v>
          </cell>
          <cell r="K2724" t="str">
            <v>TONS</v>
          </cell>
        </row>
        <row r="2725">
          <cell r="A2725" t="str">
            <v>48401</v>
          </cell>
          <cell r="B2725" t="str">
            <v>48</v>
          </cell>
          <cell r="C2725" t="str">
            <v>401</v>
          </cell>
          <cell r="D2725" t="str">
            <v>Rusk</v>
          </cell>
          <cell r="E2725" t="str">
            <v>County</v>
          </cell>
          <cell r="F2725" t="str">
            <v>TX</v>
          </cell>
          <cell r="G2725">
            <v>53330</v>
          </cell>
          <cell r="H2725">
            <v>0.65872867054190887</v>
          </cell>
          <cell r="I2725">
            <v>1</v>
          </cell>
          <cell r="J2725">
            <v>159.61482170472698</v>
          </cell>
          <cell r="K2725" t="str">
            <v>TONS</v>
          </cell>
        </row>
        <row r="2726">
          <cell r="A2726" t="str">
            <v>48403</v>
          </cell>
          <cell r="B2726" t="str">
            <v>48</v>
          </cell>
          <cell r="C2726" t="str">
            <v>403</v>
          </cell>
          <cell r="D2726" t="str">
            <v>Sabine</v>
          </cell>
          <cell r="E2726" t="str">
            <v>County</v>
          </cell>
          <cell r="F2726" t="str">
            <v>TX</v>
          </cell>
          <cell r="G2726">
            <v>10834</v>
          </cell>
          <cell r="H2726">
            <v>1</v>
          </cell>
          <cell r="I2726">
            <v>1</v>
          </cell>
          <cell r="J2726">
            <v>49.224793007372966</v>
          </cell>
          <cell r="K2726" t="str">
            <v>TONS</v>
          </cell>
        </row>
        <row r="2727">
          <cell r="A2727" t="str">
            <v>48405</v>
          </cell>
          <cell r="B2727" t="str">
            <v>48</v>
          </cell>
          <cell r="C2727" t="str">
            <v>405</v>
          </cell>
          <cell r="D2727" t="str">
            <v>San Augustine</v>
          </cell>
          <cell r="E2727" t="str">
            <v>County</v>
          </cell>
          <cell r="F2727" t="str">
            <v>TX</v>
          </cell>
          <cell r="G2727">
            <v>8865</v>
          </cell>
          <cell r="H2727">
            <v>1</v>
          </cell>
          <cell r="I2727">
            <v>1</v>
          </cell>
          <cell r="J2727">
            <v>40.278548090304717</v>
          </cell>
          <cell r="K2727" t="str">
            <v>TONS</v>
          </cell>
        </row>
        <row r="2728">
          <cell r="A2728" t="str">
            <v>48407</v>
          </cell>
          <cell r="B2728" t="str">
            <v>48</v>
          </cell>
          <cell r="C2728" t="str">
            <v>407</v>
          </cell>
          <cell r="D2728" t="str">
            <v>San Jacinto</v>
          </cell>
          <cell r="E2728" t="str">
            <v>County</v>
          </cell>
          <cell r="F2728" t="str">
            <v>TX</v>
          </cell>
          <cell r="G2728">
            <v>26384</v>
          </cell>
          <cell r="H2728">
            <v>1</v>
          </cell>
          <cell r="I2728">
            <v>1</v>
          </cell>
          <cell r="J2728">
            <v>119.87695576024812</v>
          </cell>
          <cell r="K2728" t="str">
            <v>TONS</v>
          </cell>
        </row>
        <row r="2729">
          <cell r="A2729" t="str">
            <v>48409</v>
          </cell>
          <cell r="B2729" t="str">
            <v>48</v>
          </cell>
          <cell r="C2729" t="str">
            <v>409</v>
          </cell>
          <cell r="D2729" t="str">
            <v>San Patricio</v>
          </cell>
          <cell r="E2729" t="str">
            <v>County</v>
          </cell>
          <cell r="F2729" t="str">
            <v>TX</v>
          </cell>
          <cell r="G2729">
            <v>64804</v>
          </cell>
          <cell r="H2729">
            <v>0.19650021603604717</v>
          </cell>
          <cell r="I2729">
            <v>0.5</v>
          </cell>
          <cell r="J2729">
            <v>0</v>
          </cell>
          <cell r="K2729" t="str">
            <v>TONS</v>
          </cell>
        </row>
        <row r="2730">
          <cell r="A2730" t="str">
            <v>48411</v>
          </cell>
          <cell r="B2730" t="str">
            <v>48</v>
          </cell>
          <cell r="C2730" t="str">
            <v>411</v>
          </cell>
          <cell r="D2730" t="str">
            <v>San Saba</v>
          </cell>
          <cell r="E2730" t="str">
            <v>County</v>
          </cell>
          <cell r="F2730" t="str">
            <v>TX</v>
          </cell>
          <cell r="G2730">
            <v>6131</v>
          </cell>
          <cell r="H2730">
            <v>0.49355733159354104</v>
          </cell>
          <cell r="I2730">
            <v>0</v>
          </cell>
          <cell r="J2730">
            <v>0</v>
          </cell>
          <cell r="K2730" t="str">
            <v>TONS</v>
          </cell>
        </row>
        <row r="2731">
          <cell r="A2731" t="str">
            <v>48413</v>
          </cell>
          <cell r="B2731" t="str">
            <v>48</v>
          </cell>
          <cell r="C2731" t="str">
            <v>413</v>
          </cell>
          <cell r="D2731" t="str">
            <v>Schleicher</v>
          </cell>
          <cell r="E2731" t="str">
            <v>County</v>
          </cell>
          <cell r="F2731" t="str">
            <v>TX</v>
          </cell>
          <cell r="G2731">
            <v>3461</v>
          </cell>
          <cell r="H2731">
            <v>1</v>
          </cell>
          <cell r="I2731">
            <v>0</v>
          </cell>
          <cell r="J2731">
            <v>0</v>
          </cell>
          <cell r="K2731" t="str">
            <v>TONS</v>
          </cell>
        </row>
        <row r="2732">
          <cell r="A2732" t="str">
            <v>48415</v>
          </cell>
          <cell r="B2732" t="str">
            <v>48</v>
          </cell>
          <cell r="C2732" t="str">
            <v>415</v>
          </cell>
          <cell r="D2732" t="str">
            <v>Scurry</v>
          </cell>
          <cell r="E2732" t="str">
            <v>County</v>
          </cell>
          <cell r="F2732" t="str">
            <v>TX</v>
          </cell>
          <cell r="G2732">
            <v>16921</v>
          </cell>
          <cell r="H2732">
            <v>0.31700254122096805</v>
          </cell>
          <cell r="I2732">
            <v>0</v>
          </cell>
          <cell r="J2732">
            <v>0</v>
          </cell>
          <cell r="K2732" t="str">
            <v>TONS</v>
          </cell>
        </row>
        <row r="2733">
          <cell r="A2733" t="str">
            <v>48417</v>
          </cell>
          <cell r="B2733" t="str">
            <v>48</v>
          </cell>
          <cell r="C2733" t="str">
            <v>417</v>
          </cell>
          <cell r="D2733" t="str">
            <v>Shackelford</v>
          </cell>
          <cell r="E2733" t="str">
            <v>County</v>
          </cell>
          <cell r="F2733" t="str">
            <v>TX</v>
          </cell>
          <cell r="G2733">
            <v>3378</v>
          </cell>
          <cell r="H2733">
            <v>1</v>
          </cell>
          <cell r="I2733">
            <v>0</v>
          </cell>
          <cell r="J2733">
            <v>0</v>
          </cell>
          <cell r="K2733" t="str">
            <v>TONS</v>
          </cell>
        </row>
        <row r="2734">
          <cell r="A2734" t="str">
            <v>48419</v>
          </cell>
          <cell r="B2734" t="str">
            <v>48</v>
          </cell>
          <cell r="C2734" t="str">
            <v>419</v>
          </cell>
          <cell r="D2734" t="str">
            <v>Shelby</v>
          </cell>
          <cell r="E2734" t="str">
            <v>County</v>
          </cell>
          <cell r="F2734" t="str">
            <v>TX</v>
          </cell>
          <cell r="G2734">
            <v>25448</v>
          </cell>
          <cell r="H2734">
            <v>0.79432568374724932</v>
          </cell>
          <cell r="I2734">
            <v>1</v>
          </cell>
          <cell r="J2734">
            <v>91.843268031293803</v>
          </cell>
          <cell r="K2734" t="str">
            <v>TONS</v>
          </cell>
        </row>
        <row r="2735">
          <cell r="A2735" t="str">
            <v>48421</v>
          </cell>
          <cell r="B2735" t="str">
            <v>48</v>
          </cell>
          <cell r="C2735" t="str">
            <v>421</v>
          </cell>
          <cell r="D2735" t="str">
            <v>Sherman</v>
          </cell>
          <cell r="E2735" t="str">
            <v>County</v>
          </cell>
          <cell r="F2735" t="str">
            <v>TX</v>
          </cell>
          <cell r="G2735">
            <v>3034</v>
          </cell>
          <cell r="H2735">
            <v>1</v>
          </cell>
          <cell r="I2735">
            <v>0</v>
          </cell>
          <cell r="J2735">
            <v>0</v>
          </cell>
          <cell r="K2735" t="str">
            <v>TONS</v>
          </cell>
        </row>
        <row r="2736">
          <cell r="A2736" t="str">
            <v>48423</v>
          </cell>
          <cell r="B2736" t="str">
            <v>48</v>
          </cell>
          <cell r="C2736" t="str">
            <v>423</v>
          </cell>
          <cell r="D2736" t="str">
            <v>Smith</v>
          </cell>
          <cell r="E2736" t="str">
            <v>County</v>
          </cell>
          <cell r="F2736" t="str">
            <v>TX</v>
          </cell>
          <cell r="G2736">
            <v>209714</v>
          </cell>
          <cell r="H2736">
            <v>0.31607808729984643</v>
          </cell>
          <cell r="I2736">
            <v>1</v>
          </cell>
          <cell r="J2736">
            <v>301.17358586733656</v>
          </cell>
          <cell r="K2736" t="str">
            <v>TONS</v>
          </cell>
        </row>
        <row r="2737">
          <cell r="A2737" t="str">
            <v>48425</v>
          </cell>
          <cell r="B2737" t="str">
            <v>48</v>
          </cell>
          <cell r="C2737" t="str">
            <v>425</v>
          </cell>
          <cell r="D2737" t="str">
            <v>Somervell</v>
          </cell>
          <cell r="E2737" t="str">
            <v>County</v>
          </cell>
          <cell r="F2737" t="str">
            <v>TX</v>
          </cell>
          <cell r="G2737">
            <v>8490</v>
          </cell>
          <cell r="H2737">
            <v>1</v>
          </cell>
          <cell r="I2737">
            <v>0</v>
          </cell>
          <cell r="J2737">
            <v>0</v>
          </cell>
          <cell r="K2737" t="str">
            <v>TONS</v>
          </cell>
        </row>
        <row r="2738">
          <cell r="A2738" t="str">
            <v>48427</v>
          </cell>
          <cell r="B2738" t="str">
            <v>48</v>
          </cell>
          <cell r="C2738" t="str">
            <v>427</v>
          </cell>
          <cell r="D2738" t="str">
            <v>Starr</v>
          </cell>
          <cell r="E2738" t="str">
            <v>County</v>
          </cell>
          <cell r="F2738" t="str">
            <v>TX</v>
          </cell>
          <cell r="G2738">
            <v>60968</v>
          </cell>
          <cell r="H2738">
            <v>0.23705878493636007</v>
          </cell>
          <cell r="I2738">
            <v>0</v>
          </cell>
          <cell r="J2738">
            <v>0</v>
          </cell>
          <cell r="K2738" t="str">
            <v>TONS</v>
          </cell>
        </row>
        <row r="2739">
          <cell r="A2739" t="str">
            <v>48429</v>
          </cell>
          <cell r="B2739" t="str">
            <v>48</v>
          </cell>
          <cell r="C2739" t="str">
            <v>429</v>
          </cell>
          <cell r="D2739" t="str">
            <v>Stephens</v>
          </cell>
          <cell r="E2739" t="str">
            <v>County</v>
          </cell>
          <cell r="F2739" t="str">
            <v>TX</v>
          </cell>
          <cell r="G2739">
            <v>9630</v>
          </cell>
          <cell r="H2739">
            <v>0.39366562824506751</v>
          </cell>
          <cell r="I2739">
            <v>0</v>
          </cell>
          <cell r="J2739">
            <v>0</v>
          </cell>
          <cell r="K2739" t="str">
            <v>TONS</v>
          </cell>
        </row>
        <row r="2740">
          <cell r="A2740" t="str">
            <v>48431</v>
          </cell>
          <cell r="B2740" t="str">
            <v>48</v>
          </cell>
          <cell r="C2740" t="str">
            <v>431</v>
          </cell>
          <cell r="D2740" t="str">
            <v>Sterling</v>
          </cell>
          <cell r="E2740" t="str">
            <v>County</v>
          </cell>
          <cell r="F2740" t="str">
            <v>TX</v>
          </cell>
          <cell r="G2740">
            <v>1143</v>
          </cell>
          <cell r="H2740">
            <v>1</v>
          </cell>
          <cell r="I2740">
            <v>0</v>
          </cell>
          <cell r="J2740">
            <v>0</v>
          </cell>
          <cell r="K2740" t="str">
            <v>TONS</v>
          </cell>
        </row>
        <row r="2741">
          <cell r="A2741" t="str">
            <v>48433</v>
          </cell>
          <cell r="B2741" t="str">
            <v>48</v>
          </cell>
          <cell r="C2741" t="str">
            <v>433</v>
          </cell>
          <cell r="D2741" t="str">
            <v>Stonewall</v>
          </cell>
          <cell r="E2741" t="str">
            <v>County</v>
          </cell>
          <cell r="F2741" t="str">
            <v>TX</v>
          </cell>
          <cell r="G2741">
            <v>1490</v>
          </cell>
          <cell r="H2741">
            <v>1</v>
          </cell>
          <cell r="I2741">
            <v>0</v>
          </cell>
          <cell r="J2741">
            <v>0</v>
          </cell>
          <cell r="K2741" t="str">
            <v>TONS</v>
          </cell>
        </row>
        <row r="2742">
          <cell r="A2742" t="str">
            <v>48435</v>
          </cell>
          <cell r="B2742" t="str">
            <v>48</v>
          </cell>
          <cell r="C2742" t="str">
            <v>435</v>
          </cell>
          <cell r="D2742" t="str">
            <v>Sutton</v>
          </cell>
          <cell r="E2742" t="str">
            <v>County</v>
          </cell>
          <cell r="F2742" t="str">
            <v>TX</v>
          </cell>
          <cell r="G2742">
            <v>4128</v>
          </cell>
          <cell r="H2742">
            <v>0.18798449612403101</v>
          </cell>
          <cell r="I2742">
            <v>0</v>
          </cell>
          <cell r="J2742">
            <v>0</v>
          </cell>
          <cell r="K2742" t="str">
            <v>TONS</v>
          </cell>
        </row>
        <row r="2743">
          <cell r="A2743" t="str">
            <v>48437</v>
          </cell>
          <cell r="B2743" t="str">
            <v>48</v>
          </cell>
          <cell r="C2743" t="str">
            <v>437</v>
          </cell>
          <cell r="D2743" t="str">
            <v>Swisher</v>
          </cell>
          <cell r="E2743" t="str">
            <v>County</v>
          </cell>
          <cell r="F2743" t="str">
            <v>TX</v>
          </cell>
          <cell r="G2743">
            <v>7854</v>
          </cell>
          <cell r="H2743">
            <v>0.37573211102622867</v>
          </cell>
          <cell r="I2743">
            <v>0</v>
          </cell>
          <cell r="J2743">
            <v>0</v>
          </cell>
          <cell r="K2743" t="str">
            <v>TONS</v>
          </cell>
        </row>
        <row r="2744">
          <cell r="A2744" t="str">
            <v>48439</v>
          </cell>
          <cell r="B2744" t="str">
            <v>48</v>
          </cell>
          <cell r="C2744" t="str">
            <v>439</v>
          </cell>
          <cell r="D2744" t="str">
            <v>Tarrant</v>
          </cell>
          <cell r="E2744" t="str">
            <v>County</v>
          </cell>
          <cell r="F2744" t="str">
            <v>TX</v>
          </cell>
          <cell r="G2744">
            <v>1809034</v>
          </cell>
          <cell r="H2744">
            <v>1.2882013273382368E-2</v>
          </cell>
          <cell r="I2744">
            <v>0.5</v>
          </cell>
          <cell r="J2744">
            <v>0</v>
          </cell>
          <cell r="K2744" t="str">
            <v>TONS</v>
          </cell>
        </row>
        <row r="2745">
          <cell r="A2745" t="str">
            <v>48441</v>
          </cell>
          <cell r="B2745" t="str">
            <v>48</v>
          </cell>
          <cell r="C2745" t="str">
            <v>441</v>
          </cell>
          <cell r="D2745" t="str">
            <v>Taylor</v>
          </cell>
          <cell r="E2745" t="str">
            <v>County</v>
          </cell>
          <cell r="F2745" t="str">
            <v>TX</v>
          </cell>
          <cell r="G2745">
            <v>131506</v>
          </cell>
          <cell r="H2745">
            <v>0.16033488966282908</v>
          </cell>
          <cell r="I2745">
            <v>0</v>
          </cell>
          <cell r="J2745">
            <v>0</v>
          </cell>
          <cell r="K2745" t="str">
            <v>TONS</v>
          </cell>
        </row>
        <row r="2746">
          <cell r="A2746" t="str">
            <v>48443</v>
          </cell>
          <cell r="B2746" t="str">
            <v>48</v>
          </cell>
          <cell r="C2746" t="str">
            <v>443</v>
          </cell>
          <cell r="D2746" t="str">
            <v>Terrell</v>
          </cell>
          <cell r="E2746" t="str">
            <v>County</v>
          </cell>
          <cell r="F2746" t="str">
            <v>TX</v>
          </cell>
          <cell r="G2746">
            <v>984</v>
          </cell>
          <cell r="H2746">
            <v>1</v>
          </cell>
          <cell r="I2746">
            <v>0</v>
          </cell>
          <cell r="J2746">
            <v>0</v>
          </cell>
          <cell r="K2746" t="str">
            <v>TONS</v>
          </cell>
        </row>
        <row r="2747">
          <cell r="A2747" t="str">
            <v>48445</v>
          </cell>
          <cell r="B2747" t="str">
            <v>48</v>
          </cell>
          <cell r="C2747" t="str">
            <v>445</v>
          </cell>
          <cell r="D2747" t="str">
            <v>Terry</v>
          </cell>
          <cell r="E2747" t="str">
            <v>County</v>
          </cell>
          <cell r="F2747" t="str">
            <v>TX</v>
          </cell>
          <cell r="G2747">
            <v>12651</v>
          </cell>
          <cell r="H2747">
            <v>0.2466998656232709</v>
          </cell>
          <cell r="I2747">
            <v>0</v>
          </cell>
          <cell r="J2747">
            <v>0</v>
          </cell>
          <cell r="K2747" t="str">
            <v>TONS</v>
          </cell>
        </row>
        <row r="2748">
          <cell r="A2748" t="str">
            <v>48447</v>
          </cell>
          <cell r="B2748" t="str">
            <v>48</v>
          </cell>
          <cell r="C2748" t="str">
            <v>447</v>
          </cell>
          <cell r="D2748" t="str">
            <v>Throckmorton</v>
          </cell>
          <cell r="E2748" t="str">
            <v>County</v>
          </cell>
          <cell r="F2748" t="str">
            <v>TX</v>
          </cell>
          <cell r="G2748">
            <v>1641</v>
          </cell>
          <cell r="H2748">
            <v>1</v>
          </cell>
          <cell r="I2748">
            <v>0</v>
          </cell>
          <cell r="J2748">
            <v>0</v>
          </cell>
          <cell r="K2748" t="str">
            <v>TONS</v>
          </cell>
        </row>
        <row r="2749">
          <cell r="A2749" t="str">
            <v>48449</v>
          </cell>
          <cell r="B2749" t="str">
            <v>48</v>
          </cell>
          <cell r="C2749" t="str">
            <v>449</v>
          </cell>
          <cell r="D2749" t="str">
            <v>Titus</v>
          </cell>
          <cell r="E2749" t="str">
            <v>County</v>
          </cell>
          <cell r="F2749" t="str">
            <v>TX</v>
          </cell>
          <cell r="G2749">
            <v>32334</v>
          </cell>
          <cell r="H2749">
            <v>0.50556689552792722</v>
          </cell>
          <cell r="I2749">
            <v>0.5</v>
          </cell>
          <cell r="J2749">
            <v>37.136685032837626</v>
          </cell>
          <cell r="K2749" t="str">
            <v>TONS</v>
          </cell>
        </row>
        <row r="2750">
          <cell r="A2750" t="str">
            <v>48451</v>
          </cell>
          <cell r="B2750" t="str">
            <v>48</v>
          </cell>
          <cell r="C2750" t="str">
            <v>451</v>
          </cell>
          <cell r="D2750" t="str">
            <v>Tom Green</v>
          </cell>
          <cell r="E2750" t="str">
            <v>County</v>
          </cell>
          <cell r="F2750" t="str">
            <v>TX</v>
          </cell>
          <cell r="G2750">
            <v>110224</v>
          </cell>
          <cell r="H2750">
            <v>0.15640876760052258</v>
          </cell>
          <cell r="I2750">
            <v>0</v>
          </cell>
          <cell r="J2750">
            <v>0</v>
          </cell>
          <cell r="K2750" t="str">
            <v>TONS</v>
          </cell>
        </row>
        <row r="2751">
          <cell r="A2751" t="str">
            <v>48453</v>
          </cell>
          <cell r="B2751" t="str">
            <v>48</v>
          </cell>
          <cell r="C2751" t="str">
            <v>453</v>
          </cell>
          <cell r="D2751" t="str">
            <v>Travis</v>
          </cell>
          <cell r="E2751" t="str">
            <v>County</v>
          </cell>
          <cell r="F2751" t="str">
            <v>TX</v>
          </cell>
          <cell r="G2751">
            <v>1024266</v>
          </cell>
          <cell r="H2751">
            <v>5.4635221709985492E-2</v>
          </cell>
          <cell r="I2751">
            <v>0</v>
          </cell>
          <cell r="J2751">
            <v>0</v>
          </cell>
          <cell r="K2751" t="str">
            <v>TONS</v>
          </cell>
        </row>
        <row r="2752">
          <cell r="A2752" t="str">
            <v>48455</v>
          </cell>
          <cell r="B2752" t="str">
            <v>48</v>
          </cell>
          <cell r="C2752" t="str">
            <v>455</v>
          </cell>
          <cell r="D2752" t="str">
            <v>Trinity</v>
          </cell>
          <cell r="E2752" t="str">
            <v>County</v>
          </cell>
          <cell r="F2752" t="str">
            <v>TX</v>
          </cell>
          <cell r="G2752">
            <v>14585</v>
          </cell>
          <cell r="H2752">
            <v>0.7723688721288996</v>
          </cell>
          <cell r="I2752">
            <v>1</v>
          </cell>
          <cell r="J2752">
            <v>51.183061955700239</v>
          </cell>
          <cell r="K2752" t="str">
            <v>TONS</v>
          </cell>
        </row>
        <row r="2753">
          <cell r="A2753" t="str">
            <v>48457</v>
          </cell>
          <cell r="B2753" t="str">
            <v>48</v>
          </cell>
          <cell r="C2753" t="str">
            <v>457</v>
          </cell>
          <cell r="D2753" t="str">
            <v>Tyler</v>
          </cell>
          <cell r="E2753" t="str">
            <v>County</v>
          </cell>
          <cell r="F2753" t="str">
            <v>TX</v>
          </cell>
          <cell r="G2753">
            <v>21766</v>
          </cell>
          <cell r="H2753">
            <v>0.78131030046862082</v>
          </cell>
          <cell r="I2753">
            <v>1</v>
          </cell>
          <cell r="J2753">
            <v>77.267567831215118</v>
          </cell>
          <cell r="K2753" t="str">
            <v>TONS</v>
          </cell>
        </row>
        <row r="2754">
          <cell r="A2754" t="str">
            <v>48459</v>
          </cell>
          <cell r="B2754" t="str">
            <v>48</v>
          </cell>
          <cell r="C2754" t="str">
            <v>459</v>
          </cell>
          <cell r="D2754" t="str">
            <v>Upshur</v>
          </cell>
          <cell r="E2754" t="str">
            <v>County</v>
          </cell>
          <cell r="F2754" t="str">
            <v>TX</v>
          </cell>
          <cell r="G2754">
            <v>39309</v>
          </cell>
          <cell r="H2754">
            <v>0.79299905873972887</v>
          </cell>
          <cell r="I2754">
            <v>1</v>
          </cell>
          <cell r="J2754">
            <v>141.63146092171223</v>
          </cell>
          <cell r="K2754" t="str">
            <v>TONS</v>
          </cell>
        </row>
        <row r="2755">
          <cell r="A2755" t="str">
            <v>48461</v>
          </cell>
          <cell r="B2755" t="str">
            <v>48</v>
          </cell>
          <cell r="C2755" t="str">
            <v>461</v>
          </cell>
          <cell r="D2755" t="str">
            <v>Upton</v>
          </cell>
          <cell r="E2755" t="str">
            <v>County</v>
          </cell>
          <cell r="F2755" t="str">
            <v>TX</v>
          </cell>
          <cell r="G2755">
            <v>3355</v>
          </cell>
          <cell r="H2755">
            <v>1</v>
          </cell>
          <cell r="I2755">
            <v>0</v>
          </cell>
          <cell r="J2755">
            <v>0</v>
          </cell>
          <cell r="K2755" t="str">
            <v>TONS</v>
          </cell>
        </row>
        <row r="2756">
          <cell r="A2756" t="str">
            <v>48463</v>
          </cell>
          <cell r="B2756" t="str">
            <v>48</v>
          </cell>
          <cell r="C2756" t="str">
            <v>463</v>
          </cell>
          <cell r="D2756" t="str">
            <v>Uvalde</v>
          </cell>
          <cell r="E2756" t="str">
            <v>County</v>
          </cell>
          <cell r="F2756" t="str">
            <v>TX</v>
          </cell>
          <cell r="G2756">
            <v>26405</v>
          </cell>
          <cell r="H2756">
            <v>0.31384207536451431</v>
          </cell>
          <cell r="I2756">
            <v>0</v>
          </cell>
          <cell r="J2756">
            <v>0</v>
          </cell>
          <cell r="K2756" t="str">
            <v>TONS</v>
          </cell>
        </row>
        <row r="2757">
          <cell r="A2757" t="str">
            <v>48465</v>
          </cell>
          <cell r="B2757" t="str">
            <v>48</v>
          </cell>
          <cell r="C2757" t="str">
            <v>465</v>
          </cell>
          <cell r="D2757" t="str">
            <v>Val Verde</v>
          </cell>
          <cell r="E2757" t="str">
            <v>County</v>
          </cell>
          <cell r="F2757" t="str">
            <v>TX</v>
          </cell>
          <cell r="G2757">
            <v>48879</v>
          </cell>
          <cell r="H2757">
            <v>0.10157736451236728</v>
          </cell>
          <cell r="I2757">
            <v>0</v>
          </cell>
          <cell r="J2757">
            <v>0</v>
          </cell>
          <cell r="K2757" t="str">
            <v>TONS</v>
          </cell>
        </row>
        <row r="2758">
          <cell r="A2758" t="str">
            <v>48467</v>
          </cell>
          <cell r="B2758" t="str">
            <v>48</v>
          </cell>
          <cell r="C2758" t="str">
            <v>467</v>
          </cell>
          <cell r="D2758" t="str">
            <v>Van Zandt</v>
          </cell>
          <cell r="E2758" t="str">
            <v>County</v>
          </cell>
          <cell r="F2758" t="str">
            <v>TX</v>
          </cell>
          <cell r="G2758">
            <v>52579</v>
          </cell>
          <cell r="H2758">
            <v>0.75018543524981451</v>
          </cell>
          <cell r="I2758">
            <v>0.5</v>
          </cell>
          <cell r="J2758">
            <v>89.607842688887715</v>
          </cell>
          <cell r="K2758" t="str">
            <v>TONS</v>
          </cell>
        </row>
        <row r="2759">
          <cell r="A2759" t="str">
            <v>48469</v>
          </cell>
          <cell r="B2759" t="str">
            <v>48</v>
          </cell>
          <cell r="C2759" t="str">
            <v>469</v>
          </cell>
          <cell r="D2759" t="str">
            <v>Victoria</v>
          </cell>
          <cell r="E2759" t="str">
            <v>County</v>
          </cell>
          <cell r="F2759" t="str">
            <v>TX</v>
          </cell>
          <cell r="G2759">
            <v>86793</v>
          </cell>
          <cell r="H2759">
            <v>0.26626571267268095</v>
          </cell>
          <cell r="I2759">
            <v>1</v>
          </cell>
          <cell r="J2759">
            <v>105.00138142887103</v>
          </cell>
          <cell r="K2759" t="str">
            <v>TONS</v>
          </cell>
        </row>
        <row r="2760">
          <cell r="A2760" t="str">
            <v>48471</v>
          </cell>
          <cell r="B2760" t="str">
            <v>48</v>
          </cell>
          <cell r="C2760" t="str">
            <v>471</v>
          </cell>
          <cell r="D2760" t="str">
            <v>Walker</v>
          </cell>
          <cell r="E2760" t="str">
            <v>County</v>
          </cell>
          <cell r="F2760" t="str">
            <v>TX</v>
          </cell>
          <cell r="G2760">
            <v>67861</v>
          </cell>
          <cell r="H2760">
            <v>0.45582882657196327</v>
          </cell>
          <cell r="I2760">
            <v>1</v>
          </cell>
          <cell r="J2760">
            <v>140.54555308261658</v>
          </cell>
          <cell r="K2760" t="str">
            <v>TONS</v>
          </cell>
        </row>
        <row r="2761">
          <cell r="A2761" t="str">
            <v>48473</v>
          </cell>
          <cell r="B2761" t="str">
            <v>48</v>
          </cell>
          <cell r="C2761" t="str">
            <v>473</v>
          </cell>
          <cell r="D2761" t="str">
            <v>Waller</v>
          </cell>
          <cell r="E2761" t="str">
            <v>County</v>
          </cell>
          <cell r="F2761" t="str">
            <v>TX</v>
          </cell>
          <cell r="G2761">
            <v>43205</v>
          </cell>
          <cell r="H2761">
            <v>0.61641013771554221</v>
          </cell>
          <cell r="I2761">
            <v>0.5</v>
          </cell>
          <cell r="J2761">
            <v>60.501877763169496</v>
          </cell>
          <cell r="K2761" t="str">
            <v>TONS</v>
          </cell>
        </row>
        <row r="2762">
          <cell r="A2762" t="str">
            <v>48475</v>
          </cell>
          <cell r="B2762" t="str">
            <v>48</v>
          </cell>
          <cell r="C2762" t="str">
            <v>475</v>
          </cell>
          <cell r="D2762" t="str">
            <v>Ward</v>
          </cell>
          <cell r="E2762" t="str">
            <v>County</v>
          </cell>
          <cell r="F2762" t="str">
            <v>TX</v>
          </cell>
          <cell r="G2762">
            <v>10658</v>
          </cell>
          <cell r="H2762">
            <v>0.2788515668981047</v>
          </cell>
          <cell r="I2762">
            <v>0</v>
          </cell>
          <cell r="J2762">
            <v>0</v>
          </cell>
          <cell r="K2762" t="str">
            <v>TONS</v>
          </cell>
        </row>
        <row r="2763">
          <cell r="A2763" t="str">
            <v>48477</v>
          </cell>
          <cell r="B2763" t="str">
            <v>48</v>
          </cell>
          <cell r="C2763" t="str">
            <v>477</v>
          </cell>
          <cell r="D2763" t="str">
            <v>Washington</v>
          </cell>
          <cell r="E2763" t="str">
            <v>County</v>
          </cell>
          <cell r="F2763" t="str">
            <v>TX</v>
          </cell>
          <cell r="G2763">
            <v>33718</v>
          </cell>
          <cell r="H2763">
            <v>0.53490717124384601</v>
          </cell>
          <cell r="I2763">
            <v>1</v>
          </cell>
          <cell r="J2763">
            <v>81.947421698447357</v>
          </cell>
          <cell r="K2763" t="str">
            <v>TONS</v>
          </cell>
        </row>
        <row r="2764">
          <cell r="A2764" t="str">
            <v>48479</v>
          </cell>
          <cell r="B2764" t="str">
            <v>48</v>
          </cell>
          <cell r="C2764" t="str">
            <v>479</v>
          </cell>
          <cell r="D2764" t="str">
            <v>Webb</v>
          </cell>
          <cell r="E2764" t="str">
            <v>County</v>
          </cell>
          <cell r="F2764" t="str">
            <v>TX</v>
          </cell>
          <cell r="G2764">
            <v>250304</v>
          </cell>
          <cell r="H2764">
            <v>2.5996388391715673E-2</v>
          </cell>
          <cell r="I2764">
            <v>0</v>
          </cell>
          <cell r="J2764">
            <v>0</v>
          </cell>
          <cell r="K2764" t="str">
            <v>TONS</v>
          </cell>
        </row>
        <row r="2765">
          <cell r="A2765" t="str">
            <v>48481</v>
          </cell>
          <cell r="B2765" t="str">
            <v>48</v>
          </cell>
          <cell r="C2765" t="str">
            <v>481</v>
          </cell>
          <cell r="D2765" t="str">
            <v>Wharton</v>
          </cell>
          <cell r="E2765" t="str">
            <v>County</v>
          </cell>
          <cell r="F2765" t="str">
            <v>TX</v>
          </cell>
          <cell r="G2765">
            <v>41280</v>
          </cell>
          <cell r="H2765">
            <v>0.49895833333333334</v>
          </cell>
          <cell r="I2765">
            <v>1</v>
          </cell>
          <cell r="J2765">
            <v>93.583446702313168</v>
          </cell>
          <cell r="K2765" t="str">
            <v>TONS</v>
          </cell>
        </row>
        <row r="2766">
          <cell r="A2766" t="str">
            <v>48483</v>
          </cell>
          <cell r="B2766" t="str">
            <v>48</v>
          </cell>
          <cell r="C2766" t="str">
            <v>483</v>
          </cell>
          <cell r="D2766" t="str">
            <v>Wheeler</v>
          </cell>
          <cell r="E2766" t="str">
            <v>County</v>
          </cell>
          <cell r="F2766" t="str">
            <v>TX</v>
          </cell>
          <cell r="G2766">
            <v>5410</v>
          </cell>
          <cell r="H2766">
            <v>1</v>
          </cell>
          <cell r="I2766">
            <v>0</v>
          </cell>
          <cell r="J2766">
            <v>0</v>
          </cell>
          <cell r="K2766" t="str">
            <v>TONS</v>
          </cell>
        </row>
        <row r="2767">
          <cell r="A2767" t="str">
            <v>48485</v>
          </cell>
          <cell r="B2767" t="str">
            <v>48</v>
          </cell>
          <cell r="C2767" t="str">
            <v>485</v>
          </cell>
          <cell r="D2767" t="str">
            <v>Wichita</v>
          </cell>
          <cell r="E2767" t="str">
            <v>County</v>
          </cell>
          <cell r="F2767" t="str">
            <v>TX</v>
          </cell>
          <cell r="G2767">
            <v>131500</v>
          </cell>
          <cell r="H2767">
            <v>0.10666920152091255</v>
          </cell>
          <cell r="I2767">
            <v>0</v>
          </cell>
          <cell r="J2767">
            <v>0</v>
          </cell>
          <cell r="K2767" t="str">
            <v>TONS</v>
          </cell>
        </row>
        <row r="2768">
          <cell r="A2768" t="str">
            <v>48487</v>
          </cell>
          <cell r="B2768" t="str">
            <v>48</v>
          </cell>
          <cell r="C2768" t="str">
            <v>487</v>
          </cell>
          <cell r="D2768" t="str">
            <v>Wilbarger</v>
          </cell>
          <cell r="E2768" t="str">
            <v>County</v>
          </cell>
          <cell r="F2768" t="str">
            <v>TX</v>
          </cell>
          <cell r="G2768">
            <v>13535</v>
          </cell>
          <cell r="H2768">
            <v>0.21891392685629849</v>
          </cell>
          <cell r="I2768">
            <v>0</v>
          </cell>
          <cell r="J2768">
            <v>0</v>
          </cell>
          <cell r="K2768" t="str">
            <v>TONS</v>
          </cell>
        </row>
        <row r="2769">
          <cell r="A2769" t="str">
            <v>48489</v>
          </cell>
          <cell r="B2769" t="str">
            <v>48</v>
          </cell>
          <cell r="C2769" t="str">
            <v>489</v>
          </cell>
          <cell r="D2769" t="str">
            <v>Willacy</v>
          </cell>
          <cell r="E2769" t="str">
            <v>County</v>
          </cell>
          <cell r="F2769" t="str">
            <v>TX</v>
          </cell>
          <cell r="G2769">
            <v>22134</v>
          </cell>
          <cell r="H2769">
            <v>0.34575765790187041</v>
          </cell>
          <cell r="I2769">
            <v>0</v>
          </cell>
          <cell r="J2769">
            <v>0</v>
          </cell>
          <cell r="K2769" t="str">
            <v>TONS</v>
          </cell>
        </row>
        <row r="2770">
          <cell r="A2770" t="str">
            <v>48491</v>
          </cell>
          <cell r="B2770" t="str">
            <v>48</v>
          </cell>
          <cell r="C2770" t="str">
            <v>491</v>
          </cell>
          <cell r="D2770" t="str">
            <v>Williamson</v>
          </cell>
          <cell r="E2770" t="str">
            <v>County</v>
          </cell>
          <cell r="F2770" t="str">
            <v>TX</v>
          </cell>
          <cell r="G2770">
            <v>422679</v>
          </cell>
          <cell r="H2770">
            <v>0.11989949820076228</v>
          </cell>
          <cell r="I2770">
            <v>0</v>
          </cell>
          <cell r="J2770">
            <v>0</v>
          </cell>
          <cell r="K2770" t="str">
            <v>TONS</v>
          </cell>
        </row>
        <row r="2771">
          <cell r="A2771" t="str">
            <v>48493</v>
          </cell>
          <cell r="B2771" t="str">
            <v>48</v>
          </cell>
          <cell r="C2771" t="str">
            <v>493</v>
          </cell>
          <cell r="D2771" t="str">
            <v>Wilson</v>
          </cell>
          <cell r="E2771" t="str">
            <v>County</v>
          </cell>
          <cell r="F2771" t="str">
            <v>TX</v>
          </cell>
          <cell r="G2771">
            <v>42918</v>
          </cell>
          <cell r="H2771">
            <v>0.85861410130947391</v>
          </cell>
          <cell r="I2771">
            <v>0</v>
          </cell>
          <cell r="J2771">
            <v>0</v>
          </cell>
          <cell r="K2771" t="str">
            <v>TONS</v>
          </cell>
        </row>
        <row r="2772">
          <cell r="A2772" t="str">
            <v>48495</v>
          </cell>
          <cell r="B2772" t="str">
            <v>48</v>
          </cell>
          <cell r="C2772" t="str">
            <v>495</v>
          </cell>
          <cell r="D2772" t="str">
            <v>Winkler</v>
          </cell>
          <cell r="E2772" t="str">
            <v>County</v>
          </cell>
          <cell r="F2772" t="str">
            <v>TX</v>
          </cell>
          <cell r="G2772">
            <v>7110</v>
          </cell>
          <cell r="H2772">
            <v>0.18129395218002814</v>
          </cell>
          <cell r="I2772">
            <v>0</v>
          </cell>
          <cell r="J2772">
            <v>0</v>
          </cell>
          <cell r="K2772" t="str">
            <v>TONS</v>
          </cell>
        </row>
        <row r="2773">
          <cell r="A2773" t="str">
            <v>48497</v>
          </cell>
          <cell r="B2773" t="str">
            <v>48</v>
          </cell>
          <cell r="C2773" t="str">
            <v>497</v>
          </cell>
          <cell r="D2773" t="str">
            <v>Wise</v>
          </cell>
          <cell r="E2773" t="str">
            <v>County</v>
          </cell>
          <cell r="F2773" t="str">
            <v>TX</v>
          </cell>
          <cell r="G2773">
            <v>59127</v>
          </cell>
          <cell r="H2773">
            <v>0.72107497420806066</v>
          </cell>
          <cell r="I2773">
            <v>0</v>
          </cell>
          <cell r="J2773">
            <v>0</v>
          </cell>
          <cell r="K2773" t="str">
            <v>TONS</v>
          </cell>
        </row>
        <row r="2774">
          <cell r="A2774" t="str">
            <v>48499</v>
          </cell>
          <cell r="B2774" t="str">
            <v>48</v>
          </cell>
          <cell r="C2774" t="str">
            <v>499</v>
          </cell>
          <cell r="D2774" t="str">
            <v>Wood</v>
          </cell>
          <cell r="E2774" t="str">
            <v>County</v>
          </cell>
          <cell r="F2774" t="str">
            <v>TX</v>
          </cell>
          <cell r="G2774">
            <v>41964</v>
          </cell>
          <cell r="H2774">
            <v>0.74199313697454961</v>
          </cell>
          <cell r="I2774">
            <v>1</v>
          </cell>
          <cell r="J2774">
            <v>141.47243676117517</v>
          </cell>
          <cell r="K2774" t="str">
            <v>TONS</v>
          </cell>
        </row>
        <row r="2775">
          <cell r="A2775" t="str">
            <v>48501</v>
          </cell>
          <cell r="B2775" t="str">
            <v>48</v>
          </cell>
          <cell r="C2775" t="str">
            <v>501</v>
          </cell>
          <cell r="D2775" t="str">
            <v>Yoakum</v>
          </cell>
          <cell r="E2775" t="str">
            <v>County</v>
          </cell>
          <cell r="F2775" t="str">
            <v>TX</v>
          </cell>
          <cell r="G2775">
            <v>7879</v>
          </cell>
          <cell r="H2775">
            <v>0.37327071963447139</v>
          </cell>
          <cell r="I2775">
            <v>0</v>
          </cell>
          <cell r="J2775">
            <v>0</v>
          </cell>
          <cell r="K2775" t="str">
            <v>TONS</v>
          </cell>
        </row>
        <row r="2776">
          <cell r="A2776" t="str">
            <v>48503</v>
          </cell>
          <cell r="B2776" t="str">
            <v>48</v>
          </cell>
          <cell r="C2776" t="str">
            <v>503</v>
          </cell>
          <cell r="D2776" t="str">
            <v>Young</v>
          </cell>
          <cell r="E2776" t="str">
            <v>County</v>
          </cell>
          <cell r="F2776" t="str">
            <v>TX</v>
          </cell>
          <cell r="G2776">
            <v>18550</v>
          </cell>
          <cell r="H2776">
            <v>0.33568733153638813</v>
          </cell>
          <cell r="I2776">
            <v>0</v>
          </cell>
          <cell r="J2776">
            <v>0</v>
          </cell>
          <cell r="K2776" t="str">
            <v>TONS</v>
          </cell>
        </row>
        <row r="2777">
          <cell r="A2777" t="str">
            <v>48505</v>
          </cell>
          <cell r="B2777" t="str">
            <v>48</v>
          </cell>
          <cell r="C2777" t="str">
            <v>505</v>
          </cell>
          <cell r="D2777" t="str">
            <v>Zapata</v>
          </cell>
          <cell r="E2777" t="str">
            <v>County</v>
          </cell>
          <cell r="F2777" t="str">
            <v>TX</v>
          </cell>
          <cell r="G2777">
            <v>14018</v>
          </cell>
          <cell r="H2777">
            <v>0.23534027678698816</v>
          </cell>
          <cell r="I2777">
            <v>0</v>
          </cell>
          <cell r="J2777">
            <v>0</v>
          </cell>
          <cell r="K2777" t="str">
            <v>TONS</v>
          </cell>
        </row>
        <row r="2778">
          <cell r="A2778" t="str">
            <v>48507</v>
          </cell>
          <cell r="B2778" t="str">
            <v>48</v>
          </cell>
          <cell r="C2778" t="str">
            <v>507</v>
          </cell>
          <cell r="D2778" t="str">
            <v>Zavala</v>
          </cell>
          <cell r="E2778" t="str">
            <v>County</v>
          </cell>
          <cell r="F2778" t="str">
            <v>TX</v>
          </cell>
          <cell r="G2778">
            <v>11677</v>
          </cell>
          <cell r="H2778">
            <v>0.38032028774514004</v>
          </cell>
          <cell r="I2778">
            <v>0</v>
          </cell>
          <cell r="J2778">
            <v>0</v>
          </cell>
          <cell r="K2778" t="str">
            <v>TONS</v>
          </cell>
        </row>
        <row r="2779">
          <cell r="A2779" t="str">
            <v>49001</v>
          </cell>
          <cell r="B2779" t="str">
            <v>49</v>
          </cell>
          <cell r="C2779" t="str">
            <v>001</v>
          </cell>
          <cell r="D2779" t="str">
            <v>Beaver</v>
          </cell>
          <cell r="E2779" t="str">
            <v>County</v>
          </cell>
          <cell r="F2779" t="str">
            <v>UT</v>
          </cell>
          <cell r="G2779">
            <v>6629</v>
          </cell>
          <cell r="H2779">
            <v>0.56524362648966664</v>
          </cell>
          <cell r="I2779">
            <v>0.5</v>
          </cell>
          <cell r="J2779">
            <v>8.5123361361743815</v>
          </cell>
          <cell r="K2779" t="str">
            <v>TONS</v>
          </cell>
        </row>
        <row r="2780">
          <cell r="A2780" t="str">
            <v>49003</v>
          </cell>
          <cell r="B2780" t="str">
            <v>49</v>
          </cell>
          <cell r="C2780" t="str">
            <v>003</v>
          </cell>
          <cell r="D2780" t="str">
            <v>Box Elder</v>
          </cell>
          <cell r="E2780" t="str">
            <v>County</v>
          </cell>
          <cell r="F2780" t="str">
            <v>UT</v>
          </cell>
          <cell r="G2780">
            <v>49975</v>
          </cell>
          <cell r="H2780">
            <v>0.31099549774887442</v>
          </cell>
          <cell r="I2780">
            <v>0</v>
          </cell>
          <cell r="J2780">
            <v>0</v>
          </cell>
          <cell r="K2780" t="str">
            <v>TONS</v>
          </cell>
        </row>
        <row r="2781">
          <cell r="A2781" t="str">
            <v>49005</v>
          </cell>
          <cell r="B2781" t="str">
            <v>49</v>
          </cell>
          <cell r="C2781" t="str">
            <v>005</v>
          </cell>
          <cell r="D2781" t="str">
            <v>Cache</v>
          </cell>
          <cell r="E2781" t="str">
            <v>County</v>
          </cell>
          <cell r="F2781" t="str">
            <v>UT</v>
          </cell>
          <cell r="G2781">
            <v>112656</v>
          </cell>
          <cell r="H2781">
            <v>0.15687579889220282</v>
          </cell>
          <cell r="I2781">
            <v>1</v>
          </cell>
          <cell r="J2781">
            <v>0</v>
          </cell>
          <cell r="K2781" t="str">
            <v>TONS</v>
          </cell>
        </row>
        <row r="2782">
          <cell r="A2782" t="str">
            <v>49007</v>
          </cell>
          <cell r="B2782" t="str">
            <v>49</v>
          </cell>
          <cell r="C2782" t="str">
            <v>007</v>
          </cell>
          <cell r="D2782" t="str">
            <v>Carbon</v>
          </cell>
          <cell r="E2782" t="str">
            <v>County</v>
          </cell>
          <cell r="F2782" t="str">
            <v>UT</v>
          </cell>
          <cell r="G2782">
            <v>21403</v>
          </cell>
          <cell r="H2782">
            <v>0.33714899780404617</v>
          </cell>
          <cell r="I2782">
            <v>0.5</v>
          </cell>
          <cell r="J2782">
            <v>16.393119177644603</v>
          </cell>
          <cell r="K2782" t="str">
            <v>TONS</v>
          </cell>
        </row>
        <row r="2783">
          <cell r="A2783" t="str">
            <v>49009</v>
          </cell>
          <cell r="B2783" t="str">
            <v>49</v>
          </cell>
          <cell r="C2783" t="str">
            <v>009</v>
          </cell>
          <cell r="D2783" t="str">
            <v>Daggett</v>
          </cell>
          <cell r="E2783" t="str">
            <v>County</v>
          </cell>
          <cell r="F2783" t="str">
            <v>UT</v>
          </cell>
          <cell r="G2783">
            <v>1059</v>
          </cell>
          <cell r="H2783">
            <v>1</v>
          </cell>
          <cell r="I2783">
            <v>0.5</v>
          </cell>
          <cell r="J2783">
            <v>2.405808371552888</v>
          </cell>
          <cell r="K2783" t="str">
            <v>TONS</v>
          </cell>
        </row>
        <row r="2784">
          <cell r="A2784" t="str">
            <v>49011</v>
          </cell>
          <cell r="B2784" t="str">
            <v>49</v>
          </cell>
          <cell r="C2784" t="str">
            <v>011</v>
          </cell>
          <cell r="D2784" t="str">
            <v>Davis</v>
          </cell>
          <cell r="E2784" t="str">
            <v>County</v>
          </cell>
          <cell r="F2784" t="str">
            <v>UT</v>
          </cell>
          <cell r="G2784">
            <v>306479</v>
          </cell>
          <cell r="H2784">
            <v>9.1947572264331322E-3</v>
          </cell>
          <cell r="I2784">
            <v>0.5</v>
          </cell>
          <cell r="J2784">
            <v>0</v>
          </cell>
          <cell r="K2784" t="str">
            <v>TONS</v>
          </cell>
        </row>
        <row r="2785">
          <cell r="A2785" t="str">
            <v>49013</v>
          </cell>
          <cell r="B2785" t="str">
            <v>49</v>
          </cell>
          <cell r="C2785" t="str">
            <v>013</v>
          </cell>
          <cell r="D2785" t="str">
            <v>Duchesne</v>
          </cell>
          <cell r="E2785" t="str">
            <v>County</v>
          </cell>
          <cell r="F2785" t="str">
            <v>UT</v>
          </cell>
          <cell r="G2785">
            <v>18607</v>
          </cell>
          <cell r="H2785">
            <v>0.68210888375342615</v>
          </cell>
          <cell r="I2785">
            <v>0.5</v>
          </cell>
          <cell r="J2785">
            <v>28.83335207908333</v>
          </cell>
          <cell r="K2785" t="str">
            <v>TONS</v>
          </cell>
        </row>
        <row r="2786">
          <cell r="A2786" t="str">
            <v>49015</v>
          </cell>
          <cell r="B2786" t="str">
            <v>49</v>
          </cell>
          <cell r="C2786" t="str">
            <v>015</v>
          </cell>
          <cell r="D2786" t="str">
            <v>Emery</v>
          </cell>
          <cell r="E2786" t="str">
            <v>County</v>
          </cell>
          <cell r="F2786" t="str">
            <v>UT</v>
          </cell>
          <cell r="G2786">
            <v>10976</v>
          </cell>
          <cell r="H2786">
            <v>0.73642492711370267</v>
          </cell>
          <cell r="I2786">
            <v>0</v>
          </cell>
          <cell r="J2786">
            <v>0</v>
          </cell>
          <cell r="K2786" t="str">
            <v>TONS</v>
          </cell>
        </row>
        <row r="2787">
          <cell r="A2787" t="str">
            <v>49017</v>
          </cell>
          <cell r="B2787" t="str">
            <v>49</v>
          </cell>
          <cell r="C2787" t="str">
            <v>017</v>
          </cell>
          <cell r="D2787" t="str">
            <v>Garfield</v>
          </cell>
          <cell r="E2787" t="str">
            <v>County</v>
          </cell>
          <cell r="F2787" t="str">
            <v>UT</v>
          </cell>
          <cell r="G2787">
            <v>5172</v>
          </cell>
          <cell r="H2787">
            <v>1</v>
          </cell>
          <cell r="I2787">
            <v>0.5</v>
          </cell>
          <cell r="J2787">
            <v>11.749613689963677</v>
          </cell>
          <cell r="K2787" t="str">
            <v>TONS</v>
          </cell>
        </row>
        <row r="2788">
          <cell r="A2788" t="str">
            <v>49019</v>
          </cell>
          <cell r="B2788" t="str">
            <v>49</v>
          </cell>
          <cell r="C2788" t="str">
            <v>019</v>
          </cell>
          <cell r="D2788" t="str">
            <v>Grand</v>
          </cell>
          <cell r="E2788" t="str">
            <v>County</v>
          </cell>
          <cell r="F2788" t="str">
            <v>UT</v>
          </cell>
          <cell r="G2788">
            <v>9225</v>
          </cell>
          <cell r="H2788">
            <v>0.25387533875338752</v>
          </cell>
          <cell r="I2788">
            <v>0.5</v>
          </cell>
          <cell r="J2788">
            <v>5.3204940568242325</v>
          </cell>
          <cell r="K2788" t="str">
            <v>TONS</v>
          </cell>
        </row>
        <row r="2789">
          <cell r="A2789" t="str">
            <v>49021</v>
          </cell>
          <cell r="B2789" t="str">
            <v>49</v>
          </cell>
          <cell r="C2789" t="str">
            <v>021</v>
          </cell>
          <cell r="D2789" t="str">
            <v>Iron</v>
          </cell>
          <cell r="E2789" t="str">
            <v>County</v>
          </cell>
          <cell r="F2789" t="str">
            <v>UT</v>
          </cell>
          <cell r="G2789">
            <v>46163</v>
          </cell>
          <cell r="H2789">
            <v>0.22554859952776032</v>
          </cell>
          <cell r="I2789">
            <v>0.5</v>
          </cell>
          <cell r="J2789">
            <v>23.653707993020458</v>
          </cell>
          <cell r="K2789" t="str">
            <v>TONS</v>
          </cell>
        </row>
        <row r="2790">
          <cell r="A2790" t="str">
            <v>49023</v>
          </cell>
          <cell r="B2790" t="str">
            <v>49</v>
          </cell>
          <cell r="C2790" t="str">
            <v>023</v>
          </cell>
          <cell r="D2790" t="str">
            <v>Juab</v>
          </cell>
          <cell r="E2790" t="str">
            <v>County</v>
          </cell>
          <cell r="F2790" t="str">
            <v>UT</v>
          </cell>
          <cell r="G2790">
            <v>10246</v>
          </cell>
          <cell r="H2790">
            <v>0.43470622682022253</v>
          </cell>
          <cell r="I2790">
            <v>0.5</v>
          </cell>
          <cell r="J2790">
            <v>10.118480157598261</v>
          </cell>
          <cell r="K2790" t="str">
            <v>TONS</v>
          </cell>
        </row>
        <row r="2791">
          <cell r="A2791" t="str">
            <v>49025</v>
          </cell>
          <cell r="B2791" t="str">
            <v>49</v>
          </cell>
          <cell r="C2791" t="str">
            <v>025</v>
          </cell>
          <cell r="D2791" t="str">
            <v>Kane</v>
          </cell>
          <cell r="E2791" t="str">
            <v>County</v>
          </cell>
          <cell r="F2791" t="str">
            <v>UT</v>
          </cell>
          <cell r="G2791">
            <v>7125</v>
          </cell>
          <cell r="H2791">
            <v>0.54919298245614034</v>
          </cell>
          <cell r="I2791">
            <v>0.5</v>
          </cell>
          <cell r="J2791">
            <v>8.8894505740193086</v>
          </cell>
          <cell r="K2791" t="str">
            <v>TONS</v>
          </cell>
        </row>
        <row r="2792">
          <cell r="A2792" t="str">
            <v>49027</v>
          </cell>
          <cell r="B2792" t="str">
            <v>49</v>
          </cell>
          <cell r="C2792" t="str">
            <v>027</v>
          </cell>
          <cell r="D2792" t="str">
            <v>Millard</v>
          </cell>
          <cell r="E2792" t="str">
            <v>County</v>
          </cell>
          <cell r="F2792" t="str">
            <v>UT</v>
          </cell>
          <cell r="G2792">
            <v>12503</v>
          </cell>
          <cell r="H2792">
            <v>0.73942253859073825</v>
          </cell>
          <cell r="I2792">
            <v>0.5</v>
          </cell>
          <cell r="J2792">
            <v>21.002548059496171</v>
          </cell>
          <cell r="K2792" t="str">
            <v>TONS</v>
          </cell>
        </row>
        <row r="2793">
          <cell r="A2793" t="str">
            <v>49029</v>
          </cell>
          <cell r="B2793" t="str">
            <v>49</v>
          </cell>
          <cell r="C2793" t="str">
            <v>029</v>
          </cell>
          <cell r="D2793" t="str">
            <v>Morgan</v>
          </cell>
          <cell r="E2793" t="str">
            <v>County</v>
          </cell>
          <cell r="F2793" t="str">
            <v>UT</v>
          </cell>
          <cell r="G2793">
            <v>9469</v>
          </cell>
          <cell r="H2793">
            <v>0.62847185552856688</v>
          </cell>
          <cell r="I2793">
            <v>1</v>
          </cell>
          <cell r="J2793">
            <v>27.038650838736988</v>
          </cell>
          <cell r="K2793" t="str">
            <v>TONS</v>
          </cell>
        </row>
        <row r="2794">
          <cell r="A2794" t="str">
            <v>49031</v>
          </cell>
          <cell r="B2794" t="str">
            <v>49</v>
          </cell>
          <cell r="C2794" t="str">
            <v>031</v>
          </cell>
          <cell r="D2794" t="str">
            <v>Piute</v>
          </cell>
          <cell r="E2794" t="str">
            <v>County</v>
          </cell>
          <cell r="F2794" t="str">
            <v>UT</v>
          </cell>
          <cell r="G2794">
            <v>1556</v>
          </cell>
          <cell r="H2794">
            <v>1</v>
          </cell>
          <cell r="I2794">
            <v>0.5</v>
          </cell>
          <cell r="J2794">
            <v>3.5348799113657159</v>
          </cell>
          <cell r="K2794" t="str">
            <v>TONS</v>
          </cell>
        </row>
        <row r="2795">
          <cell r="A2795" t="str">
            <v>49033</v>
          </cell>
          <cell r="B2795" t="str">
            <v>49</v>
          </cell>
          <cell r="C2795" t="str">
            <v>033</v>
          </cell>
          <cell r="D2795" t="str">
            <v>Rich</v>
          </cell>
          <cell r="E2795" t="str">
            <v>County</v>
          </cell>
          <cell r="F2795" t="str">
            <v>UT</v>
          </cell>
          <cell r="G2795">
            <v>2264</v>
          </cell>
          <cell r="H2795">
            <v>1</v>
          </cell>
          <cell r="I2795">
            <v>0.5</v>
          </cell>
          <cell r="J2795">
            <v>5.1432957065115552</v>
          </cell>
          <cell r="K2795" t="str">
            <v>TONS</v>
          </cell>
        </row>
        <row r="2796">
          <cell r="A2796" t="str">
            <v>49035</v>
          </cell>
          <cell r="B2796" t="str">
            <v>49</v>
          </cell>
          <cell r="C2796" t="str">
            <v>035</v>
          </cell>
          <cell r="D2796" t="str">
            <v>Salt Lake</v>
          </cell>
          <cell r="E2796" t="str">
            <v>County</v>
          </cell>
          <cell r="F2796" t="str">
            <v>UT</v>
          </cell>
          <cell r="G2796">
            <v>1029655</v>
          </cell>
          <cell r="H2796">
            <v>9.0331227449971102E-3</v>
          </cell>
          <cell r="I2796">
            <v>1</v>
          </cell>
          <cell r="J2796">
            <v>0</v>
          </cell>
          <cell r="K2796" t="str">
            <v>TONS</v>
          </cell>
        </row>
        <row r="2797">
          <cell r="A2797" t="str">
            <v>49037</v>
          </cell>
          <cell r="B2797" t="str">
            <v>49</v>
          </cell>
          <cell r="C2797" t="str">
            <v>037</v>
          </cell>
          <cell r="D2797" t="str">
            <v>San Juan</v>
          </cell>
          <cell r="E2797" t="str">
            <v>County</v>
          </cell>
          <cell r="F2797" t="str">
            <v>UT</v>
          </cell>
          <cell r="G2797">
            <v>14746</v>
          </cell>
          <cell r="H2797">
            <v>0.77865183778651836</v>
          </cell>
          <cell r="I2797">
            <v>0.5</v>
          </cell>
          <cell r="J2797">
            <v>26.084505875514878</v>
          </cell>
          <cell r="K2797" t="str">
            <v>TONS</v>
          </cell>
        </row>
        <row r="2798">
          <cell r="A2798" t="str">
            <v>49039</v>
          </cell>
          <cell r="B2798" t="str">
            <v>49</v>
          </cell>
          <cell r="C2798" t="str">
            <v>039</v>
          </cell>
          <cell r="D2798" t="str">
            <v>Sanpete</v>
          </cell>
          <cell r="E2798" t="str">
            <v>County</v>
          </cell>
          <cell r="F2798" t="str">
            <v>UT</v>
          </cell>
          <cell r="G2798">
            <v>27822</v>
          </cell>
          <cell r="H2798">
            <v>0.40928042556250449</v>
          </cell>
          <cell r="I2798">
            <v>1</v>
          </cell>
          <cell r="J2798">
            <v>51.737374743857835</v>
          </cell>
          <cell r="K2798" t="str">
            <v>TONS</v>
          </cell>
        </row>
        <row r="2799">
          <cell r="A2799" t="str">
            <v>49041</v>
          </cell>
          <cell r="B2799" t="str">
            <v>49</v>
          </cell>
          <cell r="C2799" t="str">
            <v>041</v>
          </cell>
          <cell r="D2799" t="str">
            <v>Sevier</v>
          </cell>
          <cell r="E2799" t="str">
            <v>County</v>
          </cell>
          <cell r="F2799" t="str">
            <v>UT</v>
          </cell>
          <cell r="G2799">
            <v>20802</v>
          </cell>
          <cell r="H2799">
            <v>0.64714931256609942</v>
          </cell>
          <cell r="I2799">
            <v>1</v>
          </cell>
          <cell r="J2799">
            <v>61.165235689981053</v>
          </cell>
          <cell r="K2799" t="str">
            <v>TONS</v>
          </cell>
        </row>
        <row r="2800">
          <cell r="A2800" t="str">
            <v>49043</v>
          </cell>
          <cell r="B2800" t="str">
            <v>49</v>
          </cell>
          <cell r="C2800" t="str">
            <v>043</v>
          </cell>
          <cell r="D2800" t="str">
            <v>Summit</v>
          </cell>
          <cell r="E2800" t="str">
            <v>County</v>
          </cell>
          <cell r="F2800" t="str">
            <v>UT</v>
          </cell>
          <cell r="G2800">
            <v>36324</v>
          </cell>
          <cell r="H2800">
            <v>0.39199977975993833</v>
          </cell>
          <cell r="I2800">
            <v>1</v>
          </cell>
          <cell r="J2800">
            <v>64.695572053902865</v>
          </cell>
          <cell r="K2800" t="str">
            <v>TONS</v>
          </cell>
        </row>
        <row r="2801">
          <cell r="A2801" t="str">
            <v>49045</v>
          </cell>
          <cell r="B2801" t="str">
            <v>49</v>
          </cell>
          <cell r="C2801" t="str">
            <v>045</v>
          </cell>
          <cell r="D2801" t="str">
            <v>Tooele</v>
          </cell>
          <cell r="E2801" t="str">
            <v>County</v>
          </cell>
          <cell r="F2801" t="str">
            <v>UT</v>
          </cell>
          <cell r="G2801">
            <v>58218</v>
          </cell>
          <cell r="H2801">
            <v>0.17700711120272081</v>
          </cell>
          <cell r="I2801">
            <v>0</v>
          </cell>
          <cell r="J2801">
            <v>0</v>
          </cell>
          <cell r="K2801" t="str">
            <v>TONS</v>
          </cell>
        </row>
        <row r="2802">
          <cell r="A2802" t="str">
            <v>49047</v>
          </cell>
          <cell r="B2802" t="str">
            <v>49</v>
          </cell>
          <cell r="C2802" t="str">
            <v>047</v>
          </cell>
          <cell r="D2802" t="str">
            <v>Uintah</v>
          </cell>
          <cell r="E2802" t="str">
            <v>County</v>
          </cell>
          <cell r="F2802" t="str">
            <v>UT</v>
          </cell>
          <cell r="G2802">
            <v>32588</v>
          </cell>
          <cell r="H2802">
            <v>0.46848533202405795</v>
          </cell>
          <cell r="I2802">
            <v>0.5</v>
          </cell>
          <cell r="J2802">
            <v>34.683169413123636</v>
          </cell>
          <cell r="K2802" t="str">
            <v>TONS</v>
          </cell>
        </row>
        <row r="2803">
          <cell r="A2803" t="str">
            <v>49049</v>
          </cell>
          <cell r="B2803" t="str">
            <v>49</v>
          </cell>
          <cell r="C2803" t="str">
            <v>049</v>
          </cell>
          <cell r="D2803" t="str">
            <v>Utah</v>
          </cell>
          <cell r="E2803" t="str">
            <v>County</v>
          </cell>
          <cell r="F2803" t="str">
            <v>UT</v>
          </cell>
          <cell r="G2803">
            <v>516564</v>
          </cell>
          <cell r="H2803">
            <v>3.326983684499888E-2</v>
          </cell>
          <cell r="I2803">
            <v>1</v>
          </cell>
          <cell r="J2803">
            <v>0</v>
          </cell>
          <cell r="K2803" t="str">
            <v>TONS</v>
          </cell>
        </row>
        <row r="2804">
          <cell r="A2804" t="str">
            <v>49051</v>
          </cell>
          <cell r="B2804" t="str">
            <v>49</v>
          </cell>
          <cell r="C2804" t="str">
            <v>051</v>
          </cell>
          <cell r="D2804" t="str">
            <v>Wasatch</v>
          </cell>
          <cell r="E2804" t="str">
            <v>County</v>
          </cell>
          <cell r="F2804" t="str">
            <v>UT</v>
          </cell>
          <cell r="G2804">
            <v>23530</v>
          </cell>
          <cell r="H2804">
            <v>0.26850828729281767</v>
          </cell>
          <cell r="I2804">
            <v>1</v>
          </cell>
          <cell r="J2804">
            <v>28.706132750653715</v>
          </cell>
          <cell r="K2804" t="str">
            <v>TONS</v>
          </cell>
        </row>
        <row r="2805">
          <cell r="A2805" t="str">
            <v>49053</v>
          </cell>
          <cell r="B2805" t="str">
            <v>49</v>
          </cell>
          <cell r="C2805" t="str">
            <v>053</v>
          </cell>
          <cell r="D2805" t="str">
            <v>Washington</v>
          </cell>
          <cell r="E2805" t="str">
            <v>County</v>
          </cell>
          <cell r="F2805" t="str">
            <v>UT</v>
          </cell>
          <cell r="G2805">
            <v>138115</v>
          </cell>
          <cell r="H2805">
            <v>0.1521340911559208</v>
          </cell>
          <cell r="I2805">
            <v>0.5</v>
          </cell>
          <cell r="J2805">
            <v>0</v>
          </cell>
          <cell r="K2805" t="str">
            <v>TONS</v>
          </cell>
        </row>
        <row r="2806">
          <cell r="A2806" t="str">
            <v>49055</v>
          </cell>
          <cell r="B2806" t="str">
            <v>49</v>
          </cell>
          <cell r="C2806" t="str">
            <v>055</v>
          </cell>
          <cell r="D2806" t="str">
            <v>Wayne</v>
          </cell>
          <cell r="E2806" t="str">
            <v>County</v>
          </cell>
          <cell r="F2806" t="str">
            <v>UT</v>
          </cell>
          <cell r="G2806">
            <v>2778</v>
          </cell>
          <cell r="H2806">
            <v>1</v>
          </cell>
          <cell r="I2806">
            <v>0</v>
          </cell>
          <cell r="J2806">
            <v>0</v>
          </cell>
          <cell r="K2806" t="str">
            <v>TONS</v>
          </cell>
        </row>
        <row r="2807">
          <cell r="A2807" t="str">
            <v>49057</v>
          </cell>
          <cell r="B2807" t="str">
            <v>49</v>
          </cell>
          <cell r="C2807" t="str">
            <v>057</v>
          </cell>
          <cell r="D2807" t="str">
            <v>Weber</v>
          </cell>
          <cell r="E2807" t="str">
            <v>County</v>
          </cell>
          <cell r="F2807" t="str">
            <v>UT</v>
          </cell>
          <cell r="G2807">
            <v>231236</v>
          </cell>
          <cell r="H2807">
            <v>5.800999844314899E-2</v>
          </cell>
          <cell r="I2807">
            <v>1</v>
          </cell>
          <cell r="J2807">
            <v>0</v>
          </cell>
          <cell r="K2807" t="str">
            <v>TONS</v>
          </cell>
        </row>
        <row r="2808">
          <cell r="A2808" t="str">
            <v>50001</v>
          </cell>
          <cell r="B2808" t="str">
            <v>50</v>
          </cell>
          <cell r="C2808" t="str">
            <v>001</v>
          </cell>
          <cell r="D2808" t="str">
            <v>Addison</v>
          </cell>
          <cell r="E2808" t="str">
            <v>County</v>
          </cell>
          <cell r="F2808" t="str">
            <v>VT</v>
          </cell>
          <cell r="G2808">
            <v>36821</v>
          </cell>
          <cell r="H2808">
            <v>0.78430786779283557</v>
          </cell>
          <cell r="I2808">
            <v>1</v>
          </cell>
          <cell r="J2808">
            <v>131.21310663281557</v>
          </cell>
          <cell r="K2808" t="str">
            <v>TONS</v>
          </cell>
        </row>
        <row r="2809">
          <cell r="A2809" t="str">
            <v>50003</v>
          </cell>
          <cell r="B2809" t="str">
            <v>50</v>
          </cell>
          <cell r="C2809" t="str">
            <v>003</v>
          </cell>
          <cell r="D2809" t="str">
            <v>Bennington</v>
          </cell>
          <cell r="E2809" t="str">
            <v>County</v>
          </cell>
          <cell r="F2809" t="str">
            <v>VT</v>
          </cell>
          <cell r="G2809">
            <v>37125</v>
          </cell>
          <cell r="H2809">
            <v>0.64511784511784509</v>
          </cell>
          <cell r="I2809">
            <v>1</v>
          </cell>
          <cell r="J2809">
            <v>108.81796128175951</v>
          </cell>
          <cell r="K2809" t="str">
            <v>TONS</v>
          </cell>
        </row>
        <row r="2810">
          <cell r="A2810" t="str">
            <v>50005</v>
          </cell>
          <cell r="B2810" t="str">
            <v>50</v>
          </cell>
          <cell r="C2810" t="str">
            <v>005</v>
          </cell>
          <cell r="D2810" t="str">
            <v>Caledonia</v>
          </cell>
          <cell r="E2810" t="str">
            <v>County</v>
          </cell>
          <cell r="F2810" t="str">
            <v>VT</v>
          </cell>
          <cell r="G2810">
            <v>31227</v>
          </cell>
          <cell r="H2810">
            <v>0.74390751593172577</v>
          </cell>
          <cell r="I2810">
            <v>1</v>
          </cell>
          <cell r="J2810">
            <v>105.54660712214083</v>
          </cell>
          <cell r="K2810" t="str">
            <v>TONS</v>
          </cell>
        </row>
        <row r="2811">
          <cell r="A2811" t="str">
            <v>50007</v>
          </cell>
          <cell r="B2811" t="str">
            <v>50</v>
          </cell>
          <cell r="C2811" t="str">
            <v>007</v>
          </cell>
          <cell r="D2811" t="str">
            <v>Chittenden</v>
          </cell>
          <cell r="E2811" t="str">
            <v>County</v>
          </cell>
          <cell r="F2811" t="str">
            <v>VT</v>
          </cell>
          <cell r="G2811">
            <v>156545</v>
          </cell>
          <cell r="H2811">
            <v>0.259861381711329</v>
          </cell>
          <cell r="I2811">
            <v>1</v>
          </cell>
          <cell r="J2811">
            <v>184.83151001845414</v>
          </cell>
          <cell r="K2811" t="str">
            <v>TONS</v>
          </cell>
        </row>
        <row r="2812">
          <cell r="A2812" t="str">
            <v>50009</v>
          </cell>
          <cell r="B2812" t="str">
            <v>50</v>
          </cell>
          <cell r="C2812" t="str">
            <v>009</v>
          </cell>
          <cell r="D2812" t="str">
            <v>Essex</v>
          </cell>
          <cell r="E2812" t="str">
            <v>County</v>
          </cell>
          <cell r="F2812" t="str">
            <v>VT</v>
          </cell>
          <cell r="G2812">
            <v>6306</v>
          </cell>
          <cell r="H2812">
            <v>1</v>
          </cell>
          <cell r="I2812">
            <v>1</v>
          </cell>
          <cell r="J2812">
            <v>28.651610181326738</v>
          </cell>
          <cell r="K2812" t="str">
            <v>TONS</v>
          </cell>
        </row>
        <row r="2813">
          <cell r="A2813" t="str">
            <v>50011</v>
          </cell>
          <cell r="B2813" t="str">
            <v>50</v>
          </cell>
          <cell r="C2813" t="str">
            <v>011</v>
          </cell>
          <cell r="D2813" t="str">
            <v>Franklin</v>
          </cell>
          <cell r="E2813" t="str">
            <v>County</v>
          </cell>
          <cell r="F2813" t="str">
            <v>VT</v>
          </cell>
          <cell r="G2813">
            <v>47746</v>
          </cell>
          <cell r="H2813">
            <v>0.71714908055125037</v>
          </cell>
          <cell r="I2813">
            <v>1</v>
          </cell>
          <cell r="J2813">
            <v>155.5756080270867</v>
          </cell>
          <cell r="K2813" t="str">
            <v>TONS</v>
          </cell>
        </row>
        <row r="2814">
          <cell r="A2814" t="str">
            <v>50013</v>
          </cell>
          <cell r="B2814" t="str">
            <v>50</v>
          </cell>
          <cell r="C2814" t="str">
            <v>013</v>
          </cell>
          <cell r="D2814" t="str">
            <v>Grand Isle</v>
          </cell>
          <cell r="E2814" t="str">
            <v>County</v>
          </cell>
          <cell r="F2814" t="str">
            <v>VT</v>
          </cell>
          <cell r="G2814">
            <v>6970</v>
          </cell>
          <cell r="H2814">
            <v>1</v>
          </cell>
          <cell r="I2814">
            <v>0.5</v>
          </cell>
          <cell r="J2814">
            <v>15.834262842043081</v>
          </cell>
          <cell r="K2814" t="str">
            <v>TONS</v>
          </cell>
        </row>
        <row r="2815">
          <cell r="A2815" t="str">
            <v>50015</v>
          </cell>
          <cell r="B2815" t="str">
            <v>50</v>
          </cell>
          <cell r="C2815" t="str">
            <v>015</v>
          </cell>
          <cell r="D2815" t="str">
            <v>Lamoille</v>
          </cell>
          <cell r="E2815" t="str">
            <v>County</v>
          </cell>
          <cell r="F2815" t="str">
            <v>VT</v>
          </cell>
          <cell r="G2815">
            <v>24475</v>
          </cell>
          <cell r="H2815">
            <v>1</v>
          </cell>
          <cell r="I2815">
            <v>1</v>
          </cell>
          <cell r="J2815">
            <v>111.20332368981478</v>
          </cell>
          <cell r="K2815" t="str">
            <v>TONS</v>
          </cell>
        </row>
        <row r="2816">
          <cell r="A2816" t="str">
            <v>50017</v>
          </cell>
          <cell r="B2816" t="str">
            <v>50</v>
          </cell>
          <cell r="C2816" t="str">
            <v>017</v>
          </cell>
          <cell r="D2816" t="str">
            <v>Orange</v>
          </cell>
          <cell r="E2816" t="str">
            <v>County</v>
          </cell>
          <cell r="F2816" t="str">
            <v>VT</v>
          </cell>
          <cell r="G2816">
            <v>28936</v>
          </cell>
          <cell r="H2816">
            <v>0.97238733757257401</v>
          </cell>
          <cell r="I2816">
            <v>1</v>
          </cell>
          <cell r="J2816">
            <v>127.84179442943076</v>
          </cell>
          <cell r="K2816" t="str">
            <v>TONS</v>
          </cell>
        </row>
        <row r="2817">
          <cell r="A2817" t="str">
            <v>50019</v>
          </cell>
          <cell r="B2817" t="str">
            <v>50</v>
          </cell>
          <cell r="C2817" t="str">
            <v>019</v>
          </cell>
          <cell r="D2817" t="str">
            <v>Orleans</v>
          </cell>
          <cell r="E2817" t="str">
            <v>County</v>
          </cell>
          <cell r="F2817" t="str">
            <v>VT</v>
          </cell>
          <cell r="G2817">
            <v>27231</v>
          </cell>
          <cell r="H2817">
            <v>0.85296169806470568</v>
          </cell>
          <cell r="I2817">
            <v>1</v>
          </cell>
          <cell r="J2817">
            <v>105.53297647980909</v>
          </cell>
          <cell r="K2817" t="str">
            <v>TONS</v>
          </cell>
        </row>
        <row r="2818">
          <cell r="A2818" t="str">
            <v>50021</v>
          </cell>
          <cell r="B2818" t="str">
            <v>50</v>
          </cell>
          <cell r="C2818" t="str">
            <v>021</v>
          </cell>
          <cell r="D2818" t="str">
            <v>Rutland</v>
          </cell>
          <cell r="E2818" t="str">
            <v>County</v>
          </cell>
          <cell r="F2818" t="str">
            <v>VT</v>
          </cell>
          <cell r="G2818">
            <v>61642</v>
          </cell>
          <cell r="H2818">
            <v>0.61013594627040002</v>
          </cell>
          <cell r="I2818">
            <v>1</v>
          </cell>
          <cell r="J2818">
            <v>170.8828193656357</v>
          </cell>
          <cell r="K2818" t="str">
            <v>TONS</v>
          </cell>
        </row>
        <row r="2819">
          <cell r="A2819" t="str">
            <v>50023</v>
          </cell>
          <cell r="B2819" t="str">
            <v>50</v>
          </cell>
          <cell r="C2819" t="str">
            <v>023</v>
          </cell>
          <cell r="D2819" t="str">
            <v>Washington</v>
          </cell>
          <cell r="E2819" t="str">
            <v>County</v>
          </cell>
          <cell r="F2819" t="str">
            <v>VT</v>
          </cell>
          <cell r="G2819">
            <v>59534</v>
          </cell>
          <cell r="H2819">
            <v>0.52805119763496489</v>
          </cell>
          <cell r="I2819">
            <v>1</v>
          </cell>
          <cell r="J2819">
            <v>142.83550099434959</v>
          </cell>
          <cell r="K2819" t="str">
            <v>TONS</v>
          </cell>
        </row>
        <row r="2820">
          <cell r="A2820" t="str">
            <v>50025</v>
          </cell>
          <cell r="B2820" t="str">
            <v>50</v>
          </cell>
          <cell r="C2820" t="str">
            <v>025</v>
          </cell>
          <cell r="D2820" t="str">
            <v>Windham</v>
          </cell>
          <cell r="E2820" t="str">
            <v>County</v>
          </cell>
          <cell r="F2820" t="str">
            <v>VT</v>
          </cell>
          <cell r="G2820">
            <v>44513</v>
          </cell>
          <cell r="H2820">
            <v>0.68245231730056388</v>
          </cell>
          <cell r="I2820">
            <v>1</v>
          </cell>
          <cell r="J2820">
            <v>138.02388425124386</v>
          </cell>
          <cell r="K2820" t="str">
            <v>TONS</v>
          </cell>
        </row>
        <row r="2821">
          <cell r="A2821" t="str">
            <v>50027</v>
          </cell>
          <cell r="B2821" t="str">
            <v>50</v>
          </cell>
          <cell r="C2821" t="str">
            <v>027</v>
          </cell>
          <cell r="D2821" t="str">
            <v>Windsor</v>
          </cell>
          <cell r="E2821" t="str">
            <v>County</v>
          </cell>
          <cell r="F2821" t="str">
            <v>VT</v>
          </cell>
          <cell r="G2821">
            <v>56670</v>
          </cell>
          <cell r="H2821">
            <v>0.75588494794423855</v>
          </cell>
          <cell r="I2821">
            <v>1</v>
          </cell>
          <cell r="J2821">
            <v>194.62739830753446</v>
          </cell>
          <cell r="K2821" t="str">
            <v>TONS</v>
          </cell>
        </row>
        <row r="2822">
          <cell r="A2822" t="str">
            <v>51001</v>
          </cell>
          <cell r="B2822" t="str">
            <v>51</v>
          </cell>
          <cell r="C2822" t="str">
            <v>001</v>
          </cell>
          <cell r="D2822" t="str">
            <v>Accomack</v>
          </cell>
          <cell r="E2822" t="str">
            <v>County</v>
          </cell>
          <cell r="F2822" t="str">
            <v>VA</v>
          </cell>
          <cell r="G2822">
            <v>33164</v>
          </cell>
          <cell r="H2822">
            <v>1</v>
          </cell>
          <cell r="I2822">
            <v>0.5</v>
          </cell>
          <cell r="J2822">
            <v>75.341103714995228</v>
          </cell>
          <cell r="K2822" t="str">
            <v>TONS</v>
          </cell>
        </row>
        <row r="2823">
          <cell r="A2823" t="str">
            <v>51003</v>
          </cell>
          <cell r="B2823" t="str">
            <v>51</v>
          </cell>
          <cell r="C2823" t="str">
            <v>003</v>
          </cell>
          <cell r="D2823" t="str">
            <v>Albemarle</v>
          </cell>
          <cell r="E2823" t="str">
            <v>County</v>
          </cell>
          <cell r="F2823" t="str">
            <v>VA</v>
          </cell>
          <cell r="G2823">
            <v>98970</v>
          </cell>
          <cell r="H2823">
            <v>0.45022734161867234</v>
          </cell>
          <cell r="I2823">
            <v>1</v>
          </cell>
          <cell r="J2823">
            <v>202.45593055339964</v>
          </cell>
          <cell r="K2823" t="str">
            <v>TONS</v>
          </cell>
        </row>
        <row r="2824">
          <cell r="A2824" t="str">
            <v>51005</v>
          </cell>
          <cell r="B2824" t="str">
            <v>51</v>
          </cell>
          <cell r="C2824" t="str">
            <v>005</v>
          </cell>
          <cell r="D2824" t="str">
            <v>Alleghany</v>
          </cell>
          <cell r="E2824" t="str">
            <v>County</v>
          </cell>
          <cell r="F2824" t="str">
            <v>VA</v>
          </cell>
          <cell r="G2824">
            <v>16250</v>
          </cell>
          <cell r="H2824">
            <v>0.52393846153846158</v>
          </cell>
          <cell r="I2824">
            <v>1</v>
          </cell>
          <cell r="J2824">
            <v>38.68376293749062</v>
          </cell>
          <cell r="K2824" t="str">
            <v>TONS</v>
          </cell>
        </row>
        <row r="2825">
          <cell r="A2825" t="str">
            <v>51007</v>
          </cell>
          <cell r="B2825" t="str">
            <v>51</v>
          </cell>
          <cell r="C2825" t="str">
            <v>007</v>
          </cell>
          <cell r="D2825" t="str">
            <v>Amelia</v>
          </cell>
          <cell r="E2825" t="str">
            <v>County</v>
          </cell>
          <cell r="F2825" t="str">
            <v>VA</v>
          </cell>
          <cell r="G2825">
            <v>12690</v>
          </cell>
          <cell r="H2825">
            <v>1</v>
          </cell>
          <cell r="I2825">
            <v>1</v>
          </cell>
          <cell r="J2825">
            <v>57.657617063278835</v>
          </cell>
          <cell r="K2825" t="str">
            <v>TONS</v>
          </cell>
        </row>
        <row r="2826">
          <cell r="A2826" t="str">
            <v>51009</v>
          </cell>
          <cell r="B2826" t="str">
            <v>51</v>
          </cell>
          <cell r="C2826" t="str">
            <v>009</v>
          </cell>
          <cell r="D2826" t="str">
            <v>Amherst</v>
          </cell>
          <cell r="E2826" t="str">
            <v>County</v>
          </cell>
          <cell r="F2826" t="str">
            <v>VA</v>
          </cell>
          <cell r="G2826">
            <v>32353</v>
          </cell>
          <cell r="H2826">
            <v>0.63663338793929469</v>
          </cell>
          <cell r="I2826">
            <v>1</v>
          </cell>
          <cell r="J2826">
            <v>93.583446702313168</v>
          </cell>
          <cell r="K2826" t="str">
            <v>TONS</v>
          </cell>
        </row>
        <row r="2827">
          <cell r="A2827" t="str">
            <v>51011</v>
          </cell>
          <cell r="B2827" t="str">
            <v>51</v>
          </cell>
          <cell r="C2827" t="str">
            <v>011</v>
          </cell>
          <cell r="D2827" t="str">
            <v>Appomattox</v>
          </cell>
          <cell r="E2827" t="str">
            <v>County</v>
          </cell>
          <cell r="F2827" t="str">
            <v>VA</v>
          </cell>
          <cell r="G2827">
            <v>14973</v>
          </cell>
          <cell r="H2827">
            <v>1</v>
          </cell>
          <cell r="I2827">
            <v>1</v>
          </cell>
          <cell r="J2827">
            <v>68.030535877736327</v>
          </cell>
          <cell r="K2827" t="str">
            <v>TONS</v>
          </cell>
        </row>
        <row r="2828">
          <cell r="A2828" t="str">
            <v>51013</v>
          </cell>
          <cell r="B2828" t="str">
            <v>51</v>
          </cell>
          <cell r="C2828" t="str">
            <v>013</v>
          </cell>
          <cell r="D2828" t="str">
            <v>Arlington</v>
          </cell>
          <cell r="E2828" t="str">
            <v>County</v>
          </cell>
          <cell r="F2828" t="str">
            <v>VA</v>
          </cell>
          <cell r="G2828">
            <v>207627</v>
          </cell>
          <cell r="H2828">
            <v>0</v>
          </cell>
          <cell r="I2828">
            <v>0.5</v>
          </cell>
          <cell r="J2828">
            <v>0</v>
          </cell>
          <cell r="K2828" t="str">
            <v>TONS</v>
          </cell>
        </row>
        <row r="2829">
          <cell r="A2829" t="str">
            <v>51015</v>
          </cell>
          <cell r="B2829" t="str">
            <v>51</v>
          </cell>
          <cell r="C2829" t="str">
            <v>015</v>
          </cell>
          <cell r="D2829" t="str">
            <v>Augusta</v>
          </cell>
          <cell r="E2829" t="str">
            <v>County</v>
          </cell>
          <cell r="F2829" t="str">
            <v>VA</v>
          </cell>
          <cell r="G2829">
            <v>73750</v>
          </cell>
          <cell r="H2829">
            <v>0.66437966101694912</v>
          </cell>
          <cell r="I2829">
            <v>1</v>
          </cell>
          <cell r="J2829">
            <v>222.62473765693744</v>
          </cell>
          <cell r="K2829" t="str">
            <v>TONS</v>
          </cell>
        </row>
        <row r="2830">
          <cell r="A2830" t="str">
            <v>51017</v>
          </cell>
          <cell r="B2830" t="str">
            <v>51</v>
          </cell>
          <cell r="C2830" t="str">
            <v>017</v>
          </cell>
          <cell r="D2830" t="str">
            <v>Bath</v>
          </cell>
          <cell r="E2830" t="str">
            <v>County</v>
          </cell>
          <cell r="F2830" t="str">
            <v>VA</v>
          </cell>
          <cell r="G2830">
            <v>4731</v>
          </cell>
          <cell r="H2830">
            <v>1</v>
          </cell>
          <cell r="I2830">
            <v>1</v>
          </cell>
          <cell r="J2830">
            <v>21.495522957160922</v>
          </cell>
          <cell r="K2830" t="str">
            <v>TONS</v>
          </cell>
        </row>
        <row r="2831">
          <cell r="A2831" t="str">
            <v>51019</v>
          </cell>
          <cell r="B2831" t="str">
            <v>51</v>
          </cell>
          <cell r="C2831" t="str">
            <v>019</v>
          </cell>
          <cell r="D2831" t="str">
            <v>Bedford</v>
          </cell>
          <cell r="E2831" t="str">
            <v>County</v>
          </cell>
          <cell r="F2831" t="str">
            <v>VA</v>
          </cell>
          <cell r="G2831">
            <v>68676</v>
          </cell>
          <cell r="H2831">
            <v>0.78432057778554376</v>
          </cell>
          <cell r="I2831">
            <v>1</v>
          </cell>
          <cell r="J2831">
            <v>244.73363951902687</v>
          </cell>
          <cell r="K2831" t="str">
            <v>TONS</v>
          </cell>
        </row>
        <row r="2832">
          <cell r="A2832" t="str">
            <v>51021</v>
          </cell>
          <cell r="B2832" t="str">
            <v>51</v>
          </cell>
          <cell r="C2832" t="str">
            <v>021</v>
          </cell>
          <cell r="D2832" t="str">
            <v>Bland</v>
          </cell>
          <cell r="E2832" t="str">
            <v>County</v>
          </cell>
          <cell r="F2832" t="str">
            <v>VA</v>
          </cell>
          <cell r="G2832">
            <v>6824</v>
          </cell>
          <cell r="H2832">
            <v>1</v>
          </cell>
          <cell r="I2832">
            <v>1</v>
          </cell>
          <cell r="J2832">
            <v>31.005167757274609</v>
          </cell>
          <cell r="K2832" t="str">
            <v>TONS</v>
          </cell>
        </row>
        <row r="2833">
          <cell r="A2833" t="str">
            <v>51023</v>
          </cell>
          <cell r="B2833" t="str">
            <v>51</v>
          </cell>
          <cell r="C2833" t="str">
            <v>023</v>
          </cell>
          <cell r="D2833" t="str">
            <v>Botetourt</v>
          </cell>
          <cell r="E2833" t="str">
            <v>County</v>
          </cell>
          <cell r="F2833" t="str">
            <v>VA</v>
          </cell>
          <cell r="G2833">
            <v>33148</v>
          </cell>
          <cell r="H2833">
            <v>0.64097381440810908</v>
          </cell>
          <cell r="I2833">
            <v>1</v>
          </cell>
          <cell r="J2833">
            <v>96.536752540857776</v>
          </cell>
          <cell r="K2833" t="str">
            <v>TONS</v>
          </cell>
        </row>
        <row r="2834">
          <cell r="A2834" t="str">
            <v>51025</v>
          </cell>
          <cell r="B2834" t="str">
            <v>51</v>
          </cell>
          <cell r="C2834" t="str">
            <v>025</v>
          </cell>
          <cell r="D2834" t="str">
            <v>Brunswick</v>
          </cell>
          <cell r="E2834" t="str">
            <v>County</v>
          </cell>
          <cell r="F2834" t="str">
            <v>VA</v>
          </cell>
          <cell r="G2834">
            <v>17434</v>
          </cell>
          <cell r="H2834">
            <v>0.75507628771366297</v>
          </cell>
          <cell r="I2834">
            <v>1</v>
          </cell>
          <cell r="J2834">
            <v>59.811258551694451</v>
          </cell>
          <cell r="K2834" t="str">
            <v>TONS</v>
          </cell>
        </row>
        <row r="2835">
          <cell r="A2835" t="str">
            <v>51027</v>
          </cell>
          <cell r="B2835" t="str">
            <v>51</v>
          </cell>
          <cell r="C2835" t="str">
            <v>027</v>
          </cell>
          <cell r="D2835" t="str">
            <v>Buchanan</v>
          </cell>
          <cell r="E2835" t="str">
            <v>County</v>
          </cell>
          <cell r="F2835" t="str">
            <v>VA</v>
          </cell>
          <cell r="G2835">
            <v>24098</v>
          </cell>
          <cell r="H2835">
            <v>1</v>
          </cell>
          <cell r="I2835">
            <v>1</v>
          </cell>
          <cell r="J2835">
            <v>109.49040630345888</v>
          </cell>
          <cell r="K2835" t="str">
            <v>TONS</v>
          </cell>
        </row>
        <row r="2836">
          <cell r="A2836" t="str">
            <v>51029</v>
          </cell>
          <cell r="B2836" t="str">
            <v>51</v>
          </cell>
          <cell r="C2836" t="str">
            <v>029</v>
          </cell>
          <cell r="D2836" t="str">
            <v>Buckingham</v>
          </cell>
          <cell r="E2836" t="str">
            <v>County</v>
          </cell>
          <cell r="F2836" t="str">
            <v>VA</v>
          </cell>
          <cell r="G2836">
            <v>17146</v>
          </cell>
          <cell r="H2836">
            <v>1</v>
          </cell>
          <cell r="I2836">
            <v>1</v>
          </cell>
          <cell r="J2836">
            <v>77.903664473363179</v>
          </cell>
          <cell r="K2836" t="str">
            <v>TONS</v>
          </cell>
        </row>
        <row r="2837">
          <cell r="A2837" t="str">
            <v>51031</v>
          </cell>
          <cell r="B2837" t="str">
            <v>51</v>
          </cell>
          <cell r="C2837" t="str">
            <v>031</v>
          </cell>
          <cell r="D2837" t="str">
            <v>Campbell</v>
          </cell>
          <cell r="E2837" t="str">
            <v>County</v>
          </cell>
          <cell r="F2837" t="str">
            <v>VA</v>
          </cell>
          <cell r="G2837">
            <v>54842</v>
          </cell>
          <cell r="H2837">
            <v>0.61113744940009485</v>
          </cell>
          <cell r="I2837">
            <v>1</v>
          </cell>
          <cell r="J2837">
            <v>152.2815361302485</v>
          </cell>
          <cell r="K2837" t="str">
            <v>TONS</v>
          </cell>
        </row>
        <row r="2838">
          <cell r="A2838" t="str">
            <v>51033</v>
          </cell>
          <cell r="B2838" t="str">
            <v>51</v>
          </cell>
          <cell r="C2838" t="str">
            <v>033</v>
          </cell>
          <cell r="D2838" t="str">
            <v>Caroline</v>
          </cell>
          <cell r="E2838" t="str">
            <v>County</v>
          </cell>
          <cell r="F2838" t="str">
            <v>VA</v>
          </cell>
          <cell r="G2838">
            <v>28545</v>
          </cell>
          <cell r="H2838">
            <v>0.78402522333158176</v>
          </cell>
          <cell r="I2838">
            <v>1</v>
          </cell>
          <cell r="J2838">
            <v>101.68459179481327</v>
          </cell>
          <cell r="K2838" t="str">
            <v>TONS</v>
          </cell>
        </row>
        <row r="2839">
          <cell r="A2839" t="str">
            <v>51035</v>
          </cell>
          <cell r="B2839" t="str">
            <v>51</v>
          </cell>
          <cell r="C2839" t="str">
            <v>035</v>
          </cell>
          <cell r="D2839" t="str">
            <v>Carroll</v>
          </cell>
          <cell r="E2839" t="str">
            <v>County</v>
          </cell>
          <cell r="F2839" t="str">
            <v>VA</v>
          </cell>
          <cell r="G2839">
            <v>30042</v>
          </cell>
          <cell r="H2839">
            <v>0.97143998402236864</v>
          </cell>
          <cell r="I2839">
            <v>1</v>
          </cell>
          <cell r="J2839">
            <v>132.59888860320956</v>
          </cell>
          <cell r="K2839" t="str">
            <v>TONS</v>
          </cell>
        </row>
        <row r="2840">
          <cell r="A2840" t="str">
            <v>51036</v>
          </cell>
          <cell r="B2840" t="str">
            <v>51</v>
          </cell>
          <cell r="C2840" t="str">
            <v>036</v>
          </cell>
          <cell r="D2840" t="str">
            <v>Charles City</v>
          </cell>
          <cell r="E2840" t="str">
            <v>County</v>
          </cell>
          <cell r="F2840" t="str">
            <v>VA</v>
          </cell>
          <cell r="G2840">
            <v>7256</v>
          </cell>
          <cell r="H2840">
            <v>1</v>
          </cell>
          <cell r="I2840">
            <v>1</v>
          </cell>
          <cell r="J2840">
            <v>32.967980253045802</v>
          </cell>
          <cell r="K2840" t="str">
            <v>TONS</v>
          </cell>
        </row>
        <row r="2841">
          <cell r="A2841" t="str">
            <v>51037</v>
          </cell>
          <cell r="B2841" t="str">
            <v>51</v>
          </cell>
          <cell r="C2841" t="str">
            <v>037</v>
          </cell>
          <cell r="D2841" t="str">
            <v>Charlotte</v>
          </cell>
          <cell r="E2841" t="str">
            <v>County</v>
          </cell>
          <cell r="F2841" t="str">
            <v>VA</v>
          </cell>
          <cell r="G2841">
            <v>12586</v>
          </cell>
          <cell r="H2841">
            <v>1</v>
          </cell>
          <cell r="I2841">
            <v>1</v>
          </cell>
          <cell r="J2841">
            <v>57.185088129111691</v>
          </cell>
          <cell r="K2841" t="str">
            <v>TONS</v>
          </cell>
        </row>
        <row r="2842">
          <cell r="A2842" t="str">
            <v>51041</v>
          </cell>
          <cell r="B2842" t="str">
            <v>51</v>
          </cell>
          <cell r="C2842" t="str">
            <v>041</v>
          </cell>
          <cell r="D2842" t="str">
            <v>Chesterfield</v>
          </cell>
          <cell r="E2842" t="str">
            <v>County</v>
          </cell>
          <cell r="F2842" t="str">
            <v>VA</v>
          </cell>
          <cell r="G2842">
            <v>316236</v>
          </cell>
          <cell r="H2842">
            <v>5.9288000101190251E-2</v>
          </cell>
          <cell r="I2842">
            <v>1</v>
          </cell>
          <cell r="J2842">
            <v>0</v>
          </cell>
          <cell r="K2842" t="str">
            <v>TONS</v>
          </cell>
        </row>
        <row r="2843">
          <cell r="A2843" t="str">
            <v>51043</v>
          </cell>
          <cell r="B2843" t="str">
            <v>51</v>
          </cell>
          <cell r="C2843" t="str">
            <v>043</v>
          </cell>
          <cell r="D2843" t="str">
            <v>Clarke</v>
          </cell>
          <cell r="E2843" t="str">
            <v>County</v>
          </cell>
          <cell r="F2843" t="str">
            <v>VA</v>
          </cell>
          <cell r="G2843">
            <v>14034</v>
          </cell>
          <cell r="H2843">
            <v>0.69524013111016103</v>
          </cell>
          <cell r="I2843">
            <v>1</v>
          </cell>
          <cell r="J2843">
            <v>44.33139241027672</v>
          </cell>
          <cell r="K2843" t="str">
            <v>TONS</v>
          </cell>
        </row>
        <row r="2844">
          <cell r="A2844" t="str">
            <v>51045</v>
          </cell>
          <cell r="B2844" t="str">
            <v>51</v>
          </cell>
          <cell r="C2844" t="str">
            <v>045</v>
          </cell>
          <cell r="D2844" t="str">
            <v>Craig</v>
          </cell>
          <cell r="E2844" t="str">
            <v>County</v>
          </cell>
          <cell r="F2844" t="str">
            <v>VA</v>
          </cell>
          <cell r="G2844">
            <v>5190</v>
          </cell>
          <cell r="H2844">
            <v>1</v>
          </cell>
          <cell r="I2844">
            <v>1</v>
          </cell>
          <cell r="J2844">
            <v>23.581011233917817</v>
          </cell>
          <cell r="K2844" t="str">
            <v>TONS</v>
          </cell>
        </row>
        <row r="2845">
          <cell r="A2845" t="str">
            <v>51047</v>
          </cell>
          <cell r="B2845" t="str">
            <v>51</v>
          </cell>
          <cell r="C2845" t="str">
            <v>047</v>
          </cell>
          <cell r="D2845" t="str">
            <v>Culpeper</v>
          </cell>
          <cell r="E2845" t="str">
            <v>County</v>
          </cell>
          <cell r="F2845" t="str">
            <v>VA</v>
          </cell>
          <cell r="G2845">
            <v>46689</v>
          </cell>
          <cell r="H2845">
            <v>0.61922508513782692</v>
          </cell>
          <cell r="I2845">
            <v>1</v>
          </cell>
          <cell r="J2845">
            <v>131.35850015102082</v>
          </cell>
          <cell r="K2845" t="str">
            <v>TONS</v>
          </cell>
        </row>
        <row r="2846">
          <cell r="A2846" t="str">
            <v>51049</v>
          </cell>
          <cell r="B2846" t="str">
            <v>51</v>
          </cell>
          <cell r="C2846" t="str">
            <v>049</v>
          </cell>
          <cell r="D2846" t="str">
            <v>Cumberland</v>
          </cell>
          <cell r="E2846" t="str">
            <v>County</v>
          </cell>
          <cell r="F2846" t="str">
            <v>VA</v>
          </cell>
          <cell r="G2846">
            <v>10052</v>
          </cell>
          <cell r="H2846">
            <v>0.96000795861520094</v>
          </cell>
          <cell r="I2846">
            <v>1</v>
          </cell>
          <cell r="J2846">
            <v>43.845232833777843</v>
          </cell>
          <cell r="K2846" t="str">
            <v>TONS</v>
          </cell>
        </row>
        <row r="2847">
          <cell r="A2847" t="str">
            <v>51051</v>
          </cell>
          <cell r="B2847" t="str">
            <v>51</v>
          </cell>
          <cell r="C2847" t="str">
            <v>051</v>
          </cell>
          <cell r="D2847" t="str">
            <v>Dickenson</v>
          </cell>
          <cell r="E2847" t="str">
            <v>County</v>
          </cell>
          <cell r="F2847" t="str">
            <v>VA</v>
          </cell>
          <cell r="G2847">
            <v>15903</v>
          </cell>
          <cell r="H2847">
            <v>1</v>
          </cell>
          <cell r="I2847">
            <v>1</v>
          </cell>
          <cell r="J2847">
            <v>72.256035000577086</v>
          </cell>
          <cell r="K2847" t="str">
            <v>TONS</v>
          </cell>
        </row>
        <row r="2848">
          <cell r="A2848" t="str">
            <v>51053</v>
          </cell>
          <cell r="B2848" t="str">
            <v>51</v>
          </cell>
          <cell r="C2848" t="str">
            <v>053</v>
          </cell>
          <cell r="D2848" t="str">
            <v>Dinwiddie</v>
          </cell>
          <cell r="E2848" t="str">
            <v>County</v>
          </cell>
          <cell r="F2848" t="str">
            <v>VA</v>
          </cell>
          <cell r="G2848">
            <v>28001</v>
          </cell>
          <cell r="H2848">
            <v>0.71208171136745113</v>
          </cell>
          <cell r="I2848">
            <v>1</v>
          </cell>
          <cell r="J2848">
            <v>90.593792484217232</v>
          </cell>
          <cell r="K2848" t="str">
            <v>TONS</v>
          </cell>
        </row>
        <row r="2849">
          <cell r="A2849" t="str">
            <v>51057</v>
          </cell>
          <cell r="B2849" t="str">
            <v>51</v>
          </cell>
          <cell r="C2849" t="str">
            <v>057</v>
          </cell>
          <cell r="D2849" t="str">
            <v>Essex</v>
          </cell>
          <cell r="E2849" t="str">
            <v>County</v>
          </cell>
          <cell r="F2849" t="str">
            <v>VA</v>
          </cell>
          <cell r="G2849">
            <v>11151</v>
          </cell>
          <cell r="H2849">
            <v>0.7727558066541117</v>
          </cell>
          <cell r="I2849">
            <v>1</v>
          </cell>
          <cell r="J2849">
            <v>39.151748324213848</v>
          </cell>
          <cell r="K2849" t="str">
            <v>TONS</v>
          </cell>
        </row>
        <row r="2850">
          <cell r="A2850" t="str">
            <v>51059</v>
          </cell>
          <cell r="B2850" t="str">
            <v>51</v>
          </cell>
          <cell r="C2850" t="str">
            <v>059</v>
          </cell>
          <cell r="D2850" t="str">
            <v>Fairfax</v>
          </cell>
          <cell r="E2850" t="str">
            <v>County</v>
          </cell>
          <cell r="F2850" t="str">
            <v>VA</v>
          </cell>
          <cell r="G2850">
            <v>1081726</v>
          </cell>
          <cell r="H2850">
            <v>1.3939759236627391E-2</v>
          </cell>
          <cell r="I2850">
            <v>1</v>
          </cell>
          <cell r="J2850">
            <v>0</v>
          </cell>
          <cell r="K2850" t="str">
            <v>TONS</v>
          </cell>
        </row>
        <row r="2851">
          <cell r="A2851" t="str">
            <v>51061</v>
          </cell>
          <cell r="B2851" t="str">
            <v>51</v>
          </cell>
          <cell r="C2851" t="str">
            <v>061</v>
          </cell>
          <cell r="D2851" t="str">
            <v>Fauquier</v>
          </cell>
          <cell r="E2851" t="str">
            <v>County</v>
          </cell>
          <cell r="F2851" t="str">
            <v>VA</v>
          </cell>
          <cell r="G2851">
            <v>65203</v>
          </cell>
          <cell r="H2851">
            <v>0.5749582074444427</v>
          </cell>
          <cell r="I2851">
            <v>1</v>
          </cell>
          <cell r="J2851">
            <v>170.33305012492201</v>
          </cell>
          <cell r="K2851" t="str">
            <v>TONS</v>
          </cell>
        </row>
        <row r="2852">
          <cell r="A2852" t="str">
            <v>51063</v>
          </cell>
          <cell r="B2852" t="str">
            <v>51</v>
          </cell>
          <cell r="C2852" t="str">
            <v>063</v>
          </cell>
          <cell r="D2852" t="str">
            <v>Floyd</v>
          </cell>
          <cell r="E2852" t="str">
            <v>County</v>
          </cell>
          <cell r="F2852" t="str">
            <v>VA</v>
          </cell>
          <cell r="G2852">
            <v>15279</v>
          </cell>
          <cell r="H2852">
            <v>1</v>
          </cell>
          <cell r="I2852">
            <v>1</v>
          </cell>
          <cell r="J2852">
            <v>69.420861395574263</v>
          </cell>
          <cell r="K2852" t="str">
            <v>TONS</v>
          </cell>
        </row>
        <row r="2853">
          <cell r="A2853" t="str">
            <v>51065</v>
          </cell>
          <cell r="B2853" t="str">
            <v>51</v>
          </cell>
          <cell r="C2853" t="str">
            <v>065</v>
          </cell>
          <cell r="D2853" t="str">
            <v>Fluvanna</v>
          </cell>
          <cell r="E2853" t="str">
            <v>County</v>
          </cell>
          <cell r="F2853" t="str">
            <v>VA</v>
          </cell>
          <cell r="G2853">
            <v>25691</v>
          </cell>
          <cell r="H2853">
            <v>0.62913082402397724</v>
          </cell>
          <cell r="I2853">
            <v>1</v>
          </cell>
          <cell r="J2853">
            <v>73.437357335994932</v>
          </cell>
          <cell r="K2853" t="str">
            <v>TONS</v>
          </cell>
        </row>
        <row r="2854">
          <cell r="A2854" t="str">
            <v>51067</v>
          </cell>
          <cell r="B2854" t="str">
            <v>51</v>
          </cell>
          <cell r="C2854" t="str">
            <v>067</v>
          </cell>
          <cell r="D2854" t="str">
            <v>Franklin</v>
          </cell>
          <cell r="E2854" t="str">
            <v>County</v>
          </cell>
          <cell r="F2854" t="str">
            <v>VA</v>
          </cell>
          <cell r="G2854">
            <v>56159</v>
          </cell>
          <cell r="H2854">
            <v>0.89230577467547501</v>
          </cell>
          <cell r="I2854">
            <v>1</v>
          </cell>
          <cell r="J2854">
            <v>227.68170596201466</v>
          </cell>
          <cell r="K2854" t="str">
            <v>TONS</v>
          </cell>
        </row>
        <row r="2855">
          <cell r="A2855" t="str">
            <v>51069</v>
          </cell>
          <cell r="B2855" t="str">
            <v>51</v>
          </cell>
          <cell r="C2855" t="str">
            <v>069</v>
          </cell>
          <cell r="D2855" t="str">
            <v>Frederick</v>
          </cell>
          <cell r="E2855" t="str">
            <v>County</v>
          </cell>
          <cell r="F2855" t="str">
            <v>VA</v>
          </cell>
          <cell r="G2855">
            <v>78305</v>
          </cell>
          <cell r="H2855">
            <v>0.44772364472255921</v>
          </cell>
          <cell r="I2855">
            <v>1</v>
          </cell>
          <cell r="J2855">
            <v>159.292229836209</v>
          </cell>
          <cell r="K2855" t="str">
            <v>TONS</v>
          </cell>
        </row>
        <row r="2856">
          <cell r="A2856" t="str">
            <v>51071</v>
          </cell>
          <cell r="B2856" t="str">
            <v>51</v>
          </cell>
          <cell r="C2856" t="str">
            <v>071</v>
          </cell>
          <cell r="D2856" t="str">
            <v>Giles</v>
          </cell>
          <cell r="E2856" t="str">
            <v>County</v>
          </cell>
          <cell r="F2856" t="str">
            <v>VA</v>
          </cell>
          <cell r="G2856">
            <v>17286</v>
          </cell>
          <cell r="H2856">
            <v>0.66284854795788495</v>
          </cell>
          <cell r="I2856">
            <v>1</v>
          </cell>
          <cell r="J2856">
            <v>52.059966612375796</v>
          </cell>
          <cell r="K2856" t="str">
            <v>TONS</v>
          </cell>
        </row>
        <row r="2857">
          <cell r="A2857" t="str">
            <v>51073</v>
          </cell>
          <cell r="B2857" t="str">
            <v>51</v>
          </cell>
          <cell r="C2857" t="str">
            <v>073</v>
          </cell>
          <cell r="D2857" t="str">
            <v>Gloucester</v>
          </cell>
          <cell r="E2857" t="str">
            <v>County</v>
          </cell>
          <cell r="F2857" t="str">
            <v>VA</v>
          </cell>
          <cell r="G2857">
            <v>36858</v>
          </cell>
          <cell r="H2857">
            <v>0.64626404037115415</v>
          </cell>
          <cell r="I2857">
            <v>1</v>
          </cell>
          <cell r="J2857">
            <v>108.22730011405058</v>
          </cell>
          <cell r="K2857" t="str">
            <v>TONS</v>
          </cell>
        </row>
        <row r="2858">
          <cell r="A2858" t="str">
            <v>51075</v>
          </cell>
          <cell r="B2858" t="str">
            <v>51</v>
          </cell>
          <cell r="C2858" t="str">
            <v>075</v>
          </cell>
          <cell r="D2858" t="str">
            <v>Goochland</v>
          </cell>
          <cell r="E2858" t="str">
            <v>County</v>
          </cell>
          <cell r="F2858" t="str">
            <v>VA</v>
          </cell>
          <cell r="G2858">
            <v>21717</v>
          </cell>
          <cell r="H2858">
            <v>0.96993139015517793</v>
          </cell>
          <cell r="I2858">
            <v>1</v>
          </cell>
          <cell r="J2858">
            <v>95.705283358621386</v>
          </cell>
          <cell r="K2858" t="str">
            <v>TONS</v>
          </cell>
        </row>
        <row r="2859">
          <cell r="A2859" t="str">
            <v>51077</v>
          </cell>
          <cell r="B2859" t="str">
            <v>51</v>
          </cell>
          <cell r="C2859" t="str">
            <v>077</v>
          </cell>
          <cell r="D2859" t="str">
            <v>Grayson</v>
          </cell>
          <cell r="E2859" t="str">
            <v>County</v>
          </cell>
          <cell r="F2859" t="str">
            <v>VA</v>
          </cell>
          <cell r="G2859">
            <v>15533</v>
          </cell>
          <cell r="H2859">
            <v>0.99877679778536022</v>
          </cell>
          <cell r="I2859">
            <v>1</v>
          </cell>
          <cell r="J2859">
            <v>70.488595044894211</v>
          </cell>
          <cell r="K2859" t="str">
            <v>TONS</v>
          </cell>
        </row>
        <row r="2860">
          <cell r="A2860" t="str">
            <v>51079</v>
          </cell>
          <cell r="B2860" t="str">
            <v>51</v>
          </cell>
          <cell r="C2860" t="str">
            <v>079</v>
          </cell>
          <cell r="D2860" t="str">
            <v>Greene</v>
          </cell>
          <cell r="E2860" t="str">
            <v>County</v>
          </cell>
          <cell r="F2860" t="str">
            <v>VA</v>
          </cell>
          <cell r="G2860">
            <v>18403</v>
          </cell>
          <cell r="H2860">
            <v>0.51241645383904799</v>
          </cell>
          <cell r="I2860">
            <v>1</v>
          </cell>
          <cell r="J2860">
            <v>42.845652396116577</v>
          </cell>
          <cell r="K2860" t="str">
            <v>TONS</v>
          </cell>
        </row>
        <row r="2861">
          <cell r="A2861" t="str">
            <v>51081</v>
          </cell>
          <cell r="B2861" t="str">
            <v>51</v>
          </cell>
          <cell r="C2861" t="str">
            <v>081</v>
          </cell>
          <cell r="D2861" t="str">
            <v>Greensville</v>
          </cell>
          <cell r="E2861" t="str">
            <v>County</v>
          </cell>
          <cell r="F2861" t="str">
            <v>VA</v>
          </cell>
          <cell r="G2861">
            <v>12243</v>
          </cell>
          <cell r="H2861">
            <v>0.87012987012987009</v>
          </cell>
          <cell r="I2861">
            <v>1</v>
          </cell>
          <cell r="J2861">
            <v>48.402410920024387</v>
          </cell>
          <cell r="K2861" t="str">
            <v>TONS</v>
          </cell>
        </row>
        <row r="2862">
          <cell r="A2862" t="str">
            <v>51083</v>
          </cell>
          <cell r="B2862" t="str">
            <v>51</v>
          </cell>
          <cell r="C2862" t="str">
            <v>083</v>
          </cell>
          <cell r="D2862" t="str">
            <v>Halifax</v>
          </cell>
          <cell r="E2862" t="str">
            <v>County</v>
          </cell>
          <cell r="F2862" t="str">
            <v>VA</v>
          </cell>
          <cell r="G2862">
            <v>36241</v>
          </cell>
          <cell r="H2862">
            <v>0.77081206368477695</v>
          </cell>
          <cell r="I2862">
            <v>1</v>
          </cell>
          <cell r="J2862">
            <v>126.92399784576</v>
          </cell>
          <cell r="K2862" t="str">
            <v>TONS</v>
          </cell>
        </row>
        <row r="2863">
          <cell r="A2863" t="str">
            <v>51085</v>
          </cell>
          <cell r="B2863" t="str">
            <v>51</v>
          </cell>
          <cell r="C2863" t="str">
            <v>085</v>
          </cell>
          <cell r="D2863" t="str">
            <v>Hanover</v>
          </cell>
          <cell r="E2863" t="str">
            <v>County</v>
          </cell>
          <cell r="F2863" t="str">
            <v>VA</v>
          </cell>
          <cell r="G2863">
            <v>99863</v>
          </cell>
          <cell r="H2863">
            <v>0.3908554719966354</v>
          </cell>
          <cell r="I2863">
            <v>1</v>
          </cell>
          <cell r="J2863">
            <v>177.34374383088254</v>
          </cell>
          <cell r="K2863" t="str">
            <v>TONS</v>
          </cell>
        </row>
        <row r="2864">
          <cell r="A2864" t="str">
            <v>51087</v>
          </cell>
          <cell r="B2864" t="str">
            <v>51</v>
          </cell>
          <cell r="C2864" t="str">
            <v>087</v>
          </cell>
          <cell r="D2864" t="str">
            <v>Henrico</v>
          </cell>
          <cell r="E2864" t="str">
            <v>County</v>
          </cell>
          <cell r="F2864" t="str">
            <v>VA</v>
          </cell>
          <cell r="G2864">
            <v>306935</v>
          </cell>
          <cell r="H2864">
            <v>4.268982032026325E-2</v>
          </cell>
          <cell r="I2864">
            <v>1</v>
          </cell>
          <cell r="J2864">
            <v>0</v>
          </cell>
          <cell r="K2864" t="str">
            <v>TONS</v>
          </cell>
        </row>
        <row r="2865">
          <cell r="A2865" t="str">
            <v>51089</v>
          </cell>
          <cell r="B2865" t="str">
            <v>51</v>
          </cell>
          <cell r="C2865" t="str">
            <v>089</v>
          </cell>
          <cell r="D2865" t="str">
            <v>Henry</v>
          </cell>
          <cell r="E2865" t="str">
            <v>County</v>
          </cell>
          <cell r="F2865" t="str">
            <v>VA</v>
          </cell>
          <cell r="G2865">
            <v>54151</v>
          </cell>
          <cell r="H2865">
            <v>0.60720946981588519</v>
          </cell>
          <cell r="I2865">
            <v>1</v>
          </cell>
          <cell r="J2865">
            <v>149.39638350336259</v>
          </cell>
          <cell r="K2865" t="str">
            <v>TONS</v>
          </cell>
        </row>
        <row r="2866">
          <cell r="A2866" t="str">
            <v>51091</v>
          </cell>
          <cell r="B2866" t="str">
            <v>51</v>
          </cell>
          <cell r="C2866" t="str">
            <v>091</v>
          </cell>
          <cell r="D2866" t="str">
            <v>Highland</v>
          </cell>
          <cell r="E2866" t="str">
            <v>County</v>
          </cell>
          <cell r="F2866" t="str">
            <v>VA</v>
          </cell>
          <cell r="G2866">
            <v>2321</v>
          </cell>
          <cell r="H2866">
            <v>1</v>
          </cell>
          <cell r="I2866">
            <v>1</v>
          </cell>
          <cell r="J2866">
            <v>10.545573617326253</v>
          </cell>
          <cell r="K2866" t="str">
            <v>TONS</v>
          </cell>
        </row>
        <row r="2867">
          <cell r="A2867" t="str">
            <v>51093</v>
          </cell>
          <cell r="B2867" t="str">
            <v>51</v>
          </cell>
          <cell r="C2867" t="str">
            <v>093</v>
          </cell>
          <cell r="D2867" t="str">
            <v>Isle of Wight</v>
          </cell>
          <cell r="E2867" t="str">
            <v>County</v>
          </cell>
          <cell r="F2867" t="str">
            <v>VA</v>
          </cell>
          <cell r="G2867">
            <v>35270</v>
          </cell>
          <cell r="H2867">
            <v>0.5738588035157357</v>
          </cell>
          <cell r="I2867">
            <v>1</v>
          </cell>
          <cell r="J2867">
            <v>91.961400264835589</v>
          </cell>
          <cell r="K2867" t="str">
            <v>TONS</v>
          </cell>
        </row>
        <row r="2868">
          <cell r="A2868" t="str">
            <v>51095</v>
          </cell>
          <cell r="B2868" t="str">
            <v>51</v>
          </cell>
          <cell r="C2868" t="str">
            <v>095</v>
          </cell>
          <cell r="D2868" t="str">
            <v>James City</v>
          </cell>
          <cell r="E2868" t="str">
            <v>County</v>
          </cell>
          <cell r="F2868" t="str">
            <v>VA</v>
          </cell>
          <cell r="G2868">
            <v>67009</v>
          </cell>
          <cell r="H2868">
            <v>0.15851602023608768</v>
          </cell>
          <cell r="I2868">
            <v>1</v>
          </cell>
          <cell r="J2868">
            <v>0</v>
          </cell>
          <cell r="K2868" t="str">
            <v>TONS</v>
          </cell>
        </row>
        <row r="2869">
          <cell r="A2869" t="str">
            <v>51097</v>
          </cell>
          <cell r="B2869" t="str">
            <v>51</v>
          </cell>
          <cell r="C2869" t="str">
            <v>097</v>
          </cell>
          <cell r="D2869" t="str">
            <v>King and Queen</v>
          </cell>
          <cell r="E2869" t="str">
            <v>County</v>
          </cell>
          <cell r="F2869" t="str">
            <v>VA</v>
          </cell>
          <cell r="G2869">
            <v>6945</v>
          </cell>
          <cell r="H2869">
            <v>1</v>
          </cell>
          <cell r="I2869">
            <v>1</v>
          </cell>
          <cell r="J2869">
            <v>31.554936997988296</v>
          </cell>
          <cell r="K2869" t="str">
            <v>TONS</v>
          </cell>
        </row>
        <row r="2870">
          <cell r="A2870" t="str">
            <v>51099</v>
          </cell>
          <cell r="B2870" t="str">
            <v>51</v>
          </cell>
          <cell r="C2870" t="str">
            <v>099</v>
          </cell>
          <cell r="D2870" t="str">
            <v>King George</v>
          </cell>
          <cell r="E2870" t="str">
            <v>County</v>
          </cell>
          <cell r="F2870" t="str">
            <v>VA</v>
          </cell>
          <cell r="G2870">
            <v>23584</v>
          </cell>
          <cell r="H2870">
            <v>0.73189450474898232</v>
          </cell>
          <cell r="I2870">
            <v>1</v>
          </cell>
          <cell r="J2870">
            <v>78.426172429413384</v>
          </cell>
          <cell r="K2870" t="str">
            <v>TONS</v>
          </cell>
        </row>
        <row r="2871">
          <cell r="A2871" t="str">
            <v>51101</v>
          </cell>
          <cell r="B2871" t="str">
            <v>51</v>
          </cell>
          <cell r="C2871" t="str">
            <v>101</v>
          </cell>
          <cell r="D2871" t="str">
            <v>King William</v>
          </cell>
          <cell r="E2871" t="str">
            <v>County</v>
          </cell>
          <cell r="F2871" t="str">
            <v>VA</v>
          </cell>
          <cell r="G2871">
            <v>15935</v>
          </cell>
          <cell r="H2871">
            <v>0.83213053027925954</v>
          </cell>
          <cell r="I2871">
            <v>1</v>
          </cell>
          <cell r="J2871">
            <v>60.247439106310267</v>
          </cell>
          <cell r="K2871" t="str">
            <v>TONS</v>
          </cell>
        </row>
        <row r="2872">
          <cell r="A2872" t="str">
            <v>51103</v>
          </cell>
          <cell r="B2872" t="str">
            <v>51</v>
          </cell>
          <cell r="C2872" t="str">
            <v>103</v>
          </cell>
          <cell r="D2872" t="str">
            <v>Lancaster</v>
          </cell>
          <cell r="E2872" t="str">
            <v>County</v>
          </cell>
          <cell r="F2872" t="str">
            <v>VA</v>
          </cell>
          <cell r="G2872">
            <v>11391</v>
          </cell>
          <cell r="H2872">
            <v>1</v>
          </cell>
          <cell r="I2872">
            <v>0.5</v>
          </cell>
          <cell r="J2872">
            <v>25.877774466816756</v>
          </cell>
          <cell r="K2872" t="str">
            <v>TONS</v>
          </cell>
        </row>
        <row r="2873">
          <cell r="A2873" t="str">
            <v>51105</v>
          </cell>
          <cell r="B2873" t="str">
            <v>51</v>
          </cell>
          <cell r="C2873" t="str">
            <v>105</v>
          </cell>
          <cell r="D2873" t="str">
            <v>Lee</v>
          </cell>
          <cell r="E2873" t="str">
            <v>County</v>
          </cell>
          <cell r="F2873" t="str">
            <v>VA</v>
          </cell>
          <cell r="G2873">
            <v>25587</v>
          </cell>
          <cell r="H2873">
            <v>0.99562277719154257</v>
          </cell>
          <cell r="I2873">
            <v>1</v>
          </cell>
          <cell r="J2873">
            <v>115.74687113372958</v>
          </cell>
          <cell r="K2873" t="str">
            <v>TONS</v>
          </cell>
        </row>
        <row r="2874">
          <cell r="A2874" t="str">
            <v>51107</v>
          </cell>
          <cell r="B2874" t="str">
            <v>51</v>
          </cell>
          <cell r="C2874" t="str">
            <v>107</v>
          </cell>
          <cell r="D2874" t="str">
            <v>Loudoun</v>
          </cell>
          <cell r="E2874" t="str">
            <v>County</v>
          </cell>
          <cell r="F2874" t="str">
            <v>VA</v>
          </cell>
          <cell r="G2874">
            <v>312311</v>
          </cell>
          <cell r="H2874">
            <v>0.12600901024939884</v>
          </cell>
          <cell r="I2874">
            <v>1</v>
          </cell>
          <cell r="J2874">
            <v>0</v>
          </cell>
          <cell r="K2874" t="str">
            <v>TONS</v>
          </cell>
        </row>
        <row r="2875">
          <cell r="A2875" t="str">
            <v>51109</v>
          </cell>
          <cell r="B2875" t="str">
            <v>51</v>
          </cell>
          <cell r="C2875" t="str">
            <v>109</v>
          </cell>
          <cell r="D2875" t="str">
            <v>Louisa</v>
          </cell>
          <cell r="E2875" t="str">
            <v>County</v>
          </cell>
          <cell r="F2875" t="str">
            <v>VA</v>
          </cell>
          <cell r="G2875">
            <v>33153</v>
          </cell>
          <cell r="H2875">
            <v>1</v>
          </cell>
          <cell r="I2875">
            <v>1</v>
          </cell>
          <cell r="J2875">
            <v>150.63222840810741</v>
          </cell>
          <cell r="K2875" t="str">
            <v>TONS</v>
          </cell>
        </row>
        <row r="2876">
          <cell r="A2876" t="str">
            <v>51111</v>
          </cell>
          <cell r="B2876" t="str">
            <v>51</v>
          </cell>
          <cell r="C2876" t="str">
            <v>111</v>
          </cell>
          <cell r="D2876" t="str">
            <v>Lunenburg</v>
          </cell>
          <cell r="E2876" t="str">
            <v>County</v>
          </cell>
          <cell r="F2876" t="str">
            <v>VA</v>
          </cell>
          <cell r="G2876">
            <v>12914</v>
          </cell>
          <cell r="H2876">
            <v>1</v>
          </cell>
          <cell r="I2876">
            <v>1</v>
          </cell>
          <cell r="J2876">
            <v>58.67537169071575</v>
          </cell>
          <cell r="K2876" t="str">
            <v>TONS</v>
          </cell>
        </row>
        <row r="2877">
          <cell r="A2877" t="str">
            <v>51113</v>
          </cell>
          <cell r="B2877" t="str">
            <v>51</v>
          </cell>
          <cell r="C2877" t="str">
            <v>113</v>
          </cell>
          <cell r="D2877" t="str">
            <v>Madison</v>
          </cell>
          <cell r="E2877" t="str">
            <v>County</v>
          </cell>
          <cell r="F2877" t="str">
            <v>VA</v>
          </cell>
          <cell r="G2877">
            <v>13308</v>
          </cell>
          <cell r="H2877">
            <v>1</v>
          </cell>
          <cell r="I2877">
            <v>1</v>
          </cell>
          <cell r="J2877">
            <v>60.465529383618183</v>
          </cell>
          <cell r="K2877" t="str">
            <v>TONS</v>
          </cell>
        </row>
        <row r="2878">
          <cell r="A2878" t="str">
            <v>51115</v>
          </cell>
          <cell r="B2878" t="str">
            <v>51</v>
          </cell>
          <cell r="C2878" t="str">
            <v>115</v>
          </cell>
          <cell r="D2878" t="str">
            <v>Mathews</v>
          </cell>
          <cell r="E2878" t="str">
            <v>County</v>
          </cell>
          <cell r="F2878" t="str">
            <v>VA</v>
          </cell>
          <cell r="G2878">
            <v>8978</v>
          </cell>
          <cell r="H2878">
            <v>1</v>
          </cell>
          <cell r="I2878">
            <v>0.5</v>
          </cell>
          <cell r="J2878">
            <v>20.395984475733542</v>
          </cell>
          <cell r="K2878" t="str">
            <v>TONS</v>
          </cell>
        </row>
        <row r="2879">
          <cell r="A2879" t="str">
            <v>51117</v>
          </cell>
          <cell r="B2879" t="str">
            <v>51</v>
          </cell>
          <cell r="C2879" t="str">
            <v>117</v>
          </cell>
          <cell r="D2879" t="str">
            <v>Mecklenburg</v>
          </cell>
          <cell r="E2879" t="str">
            <v>County</v>
          </cell>
          <cell r="F2879" t="str">
            <v>VA</v>
          </cell>
          <cell r="G2879">
            <v>32727</v>
          </cell>
          <cell r="H2879">
            <v>0.77810370641977578</v>
          </cell>
          <cell r="I2879">
            <v>1</v>
          </cell>
          <cell r="J2879">
            <v>115.70143565929042</v>
          </cell>
          <cell r="K2879" t="str">
            <v>TONS</v>
          </cell>
        </row>
        <row r="2880">
          <cell r="A2880" t="str">
            <v>51119</v>
          </cell>
          <cell r="B2880" t="str">
            <v>51</v>
          </cell>
          <cell r="C2880" t="str">
            <v>119</v>
          </cell>
          <cell r="D2880" t="str">
            <v>Middlesex</v>
          </cell>
          <cell r="E2880" t="str">
            <v>County</v>
          </cell>
          <cell r="F2880" t="str">
            <v>VA</v>
          </cell>
          <cell r="G2880">
            <v>10959</v>
          </cell>
          <cell r="H2880">
            <v>1</v>
          </cell>
          <cell r="I2880">
            <v>0.5</v>
          </cell>
          <cell r="J2880">
            <v>24.896368218931158</v>
          </cell>
          <cell r="K2880" t="str">
            <v>TONS</v>
          </cell>
        </row>
        <row r="2881">
          <cell r="A2881" t="str">
            <v>51121</v>
          </cell>
          <cell r="B2881" t="str">
            <v>51</v>
          </cell>
          <cell r="C2881" t="str">
            <v>121</v>
          </cell>
          <cell r="D2881" t="str">
            <v>Montgomery</v>
          </cell>
          <cell r="E2881" t="str">
            <v>County</v>
          </cell>
          <cell r="F2881" t="str">
            <v>VA</v>
          </cell>
          <cell r="G2881">
            <v>94392</v>
          </cell>
          <cell r="H2881">
            <v>0.24925841172980762</v>
          </cell>
          <cell r="I2881">
            <v>1</v>
          </cell>
          <cell r="J2881">
            <v>106.90058426042745</v>
          </cell>
          <cell r="K2881" t="str">
            <v>TONS</v>
          </cell>
        </row>
        <row r="2882">
          <cell r="A2882" t="str">
            <v>51125</v>
          </cell>
          <cell r="B2882" t="str">
            <v>51</v>
          </cell>
          <cell r="C2882" t="str">
            <v>125</v>
          </cell>
          <cell r="D2882" t="str">
            <v>Nelson</v>
          </cell>
          <cell r="E2882" t="str">
            <v>County</v>
          </cell>
          <cell r="F2882" t="str">
            <v>VA</v>
          </cell>
          <cell r="G2882">
            <v>15020</v>
          </cell>
          <cell r="H2882">
            <v>1</v>
          </cell>
          <cell r="I2882">
            <v>1</v>
          </cell>
          <cell r="J2882">
            <v>68.244082607600319</v>
          </cell>
          <cell r="K2882" t="str">
            <v>TONS</v>
          </cell>
        </row>
        <row r="2883">
          <cell r="A2883" t="str">
            <v>51127</v>
          </cell>
          <cell r="B2883" t="str">
            <v>51</v>
          </cell>
          <cell r="C2883" t="str">
            <v>127</v>
          </cell>
          <cell r="D2883" t="str">
            <v>New Kent</v>
          </cell>
          <cell r="E2883" t="str">
            <v>County</v>
          </cell>
          <cell r="F2883" t="str">
            <v>VA</v>
          </cell>
          <cell r="G2883">
            <v>18429</v>
          </cell>
          <cell r="H2883">
            <v>1</v>
          </cell>
          <cell r="I2883">
            <v>1</v>
          </cell>
          <cell r="J2883">
            <v>83.733035843905895</v>
          </cell>
          <cell r="K2883" t="str">
            <v>TONS</v>
          </cell>
        </row>
        <row r="2884">
          <cell r="A2884" t="str">
            <v>51131</v>
          </cell>
          <cell r="B2884" t="str">
            <v>51</v>
          </cell>
          <cell r="C2884" t="str">
            <v>131</v>
          </cell>
          <cell r="D2884" t="str">
            <v>Northampton</v>
          </cell>
          <cell r="E2884" t="str">
            <v>County</v>
          </cell>
          <cell r="F2884" t="str">
            <v>VA</v>
          </cell>
          <cell r="G2884">
            <v>12389</v>
          </cell>
          <cell r="H2884">
            <v>1</v>
          </cell>
          <cell r="I2884">
            <v>0</v>
          </cell>
          <cell r="J2884">
            <v>0</v>
          </cell>
          <cell r="K2884" t="str">
            <v>TONS</v>
          </cell>
        </row>
        <row r="2885">
          <cell r="A2885" t="str">
            <v>51133</v>
          </cell>
          <cell r="B2885" t="str">
            <v>51</v>
          </cell>
          <cell r="C2885" t="str">
            <v>133</v>
          </cell>
          <cell r="D2885" t="str">
            <v>Northumberland</v>
          </cell>
          <cell r="E2885" t="str">
            <v>County</v>
          </cell>
          <cell r="F2885" t="str">
            <v>VA</v>
          </cell>
          <cell r="G2885">
            <v>12330</v>
          </cell>
          <cell r="H2885">
            <v>1</v>
          </cell>
          <cell r="I2885">
            <v>0.5</v>
          </cell>
          <cell r="J2885">
            <v>28.010969991734754</v>
          </cell>
          <cell r="K2885" t="str">
            <v>TONS</v>
          </cell>
        </row>
        <row r="2886">
          <cell r="A2886" t="str">
            <v>51135</v>
          </cell>
          <cell r="B2886" t="str">
            <v>51</v>
          </cell>
          <cell r="C2886" t="str">
            <v>135</v>
          </cell>
          <cell r="D2886" t="str">
            <v>Nottoway</v>
          </cell>
          <cell r="E2886" t="str">
            <v>County</v>
          </cell>
          <cell r="F2886" t="str">
            <v>VA</v>
          </cell>
          <cell r="G2886">
            <v>15853</v>
          </cell>
          <cell r="H2886">
            <v>0.52343405033747559</v>
          </cell>
          <cell r="I2886">
            <v>1</v>
          </cell>
          <cell r="J2886">
            <v>37.702356689605018</v>
          </cell>
          <cell r="K2886" t="str">
            <v>TONS</v>
          </cell>
        </row>
        <row r="2887">
          <cell r="A2887" t="str">
            <v>51137</v>
          </cell>
          <cell r="B2887" t="str">
            <v>51</v>
          </cell>
          <cell r="C2887" t="str">
            <v>137</v>
          </cell>
          <cell r="D2887" t="str">
            <v>Orange</v>
          </cell>
          <cell r="E2887" t="str">
            <v>County</v>
          </cell>
          <cell r="F2887" t="str">
            <v>VA</v>
          </cell>
          <cell r="G2887">
            <v>33481</v>
          </cell>
          <cell r="H2887">
            <v>0.57779038857859677</v>
          </cell>
          <cell r="I2887">
            <v>1</v>
          </cell>
          <cell r="J2887">
            <v>87.894925302531831</v>
          </cell>
          <cell r="K2887" t="str">
            <v>TONS</v>
          </cell>
        </row>
        <row r="2888">
          <cell r="A2888" t="str">
            <v>51139</v>
          </cell>
          <cell r="B2888" t="str">
            <v>51</v>
          </cell>
          <cell r="C2888" t="str">
            <v>139</v>
          </cell>
          <cell r="D2888" t="str">
            <v>Page</v>
          </cell>
          <cell r="E2888" t="str">
            <v>County</v>
          </cell>
          <cell r="F2888" t="str">
            <v>VA</v>
          </cell>
          <cell r="G2888">
            <v>24042</v>
          </cell>
          <cell r="H2888">
            <v>0.80159720489143993</v>
          </cell>
          <cell r="I2888">
            <v>1</v>
          </cell>
          <cell r="J2888">
            <v>87.563246339126053</v>
          </cell>
          <cell r="K2888" t="str">
            <v>TONS</v>
          </cell>
        </row>
        <row r="2889">
          <cell r="A2889" t="str">
            <v>51141</v>
          </cell>
          <cell r="B2889" t="str">
            <v>51</v>
          </cell>
          <cell r="C2889" t="str">
            <v>141</v>
          </cell>
          <cell r="D2889" t="str">
            <v>Patrick</v>
          </cell>
          <cell r="E2889" t="str">
            <v>County</v>
          </cell>
          <cell r="F2889" t="str">
            <v>VA</v>
          </cell>
          <cell r="G2889">
            <v>18490</v>
          </cell>
          <cell r="H2889">
            <v>1</v>
          </cell>
          <cell r="I2889">
            <v>1</v>
          </cell>
          <cell r="J2889">
            <v>84.010192237984683</v>
          </cell>
          <cell r="K2889" t="str">
            <v>TONS</v>
          </cell>
        </row>
        <row r="2890">
          <cell r="A2890" t="str">
            <v>51143</v>
          </cell>
          <cell r="B2890" t="str">
            <v>51</v>
          </cell>
          <cell r="C2890" t="str">
            <v>143</v>
          </cell>
          <cell r="D2890" t="str">
            <v>Pittsylvania</v>
          </cell>
          <cell r="E2890" t="str">
            <v>County</v>
          </cell>
          <cell r="F2890" t="str">
            <v>VA</v>
          </cell>
          <cell r="G2890">
            <v>63506</v>
          </cell>
          <cell r="H2890">
            <v>0.85629704279910557</v>
          </cell>
          <cell r="I2890">
            <v>1</v>
          </cell>
          <cell r="J2890">
            <v>247.07811000008692</v>
          </cell>
          <cell r="K2890" t="str">
            <v>TONS</v>
          </cell>
        </row>
        <row r="2891">
          <cell r="A2891" t="str">
            <v>51145</v>
          </cell>
          <cell r="B2891" t="str">
            <v>51</v>
          </cell>
          <cell r="C2891" t="str">
            <v>145</v>
          </cell>
          <cell r="D2891" t="str">
            <v>Powhatan</v>
          </cell>
          <cell r="E2891" t="str">
            <v>County</v>
          </cell>
          <cell r="F2891" t="str">
            <v>VA</v>
          </cell>
          <cell r="G2891">
            <v>28046</v>
          </cell>
          <cell r="H2891">
            <v>0.99675533052841758</v>
          </cell>
          <cell r="I2891">
            <v>1</v>
          </cell>
          <cell r="J2891">
            <v>127.01486879463828</v>
          </cell>
          <cell r="K2891" t="str">
            <v>TONS</v>
          </cell>
        </row>
        <row r="2892">
          <cell r="A2892" t="str">
            <v>51147</v>
          </cell>
          <cell r="B2892" t="str">
            <v>51</v>
          </cell>
          <cell r="C2892" t="str">
            <v>147</v>
          </cell>
          <cell r="D2892" t="str">
            <v>Prince Edward</v>
          </cell>
          <cell r="E2892" t="str">
            <v>County</v>
          </cell>
          <cell r="F2892" t="str">
            <v>VA</v>
          </cell>
          <cell r="G2892">
            <v>23368</v>
          </cell>
          <cell r="H2892">
            <v>0.63210373159876754</v>
          </cell>
          <cell r="I2892">
            <v>1</v>
          </cell>
          <cell r="J2892">
            <v>67.112739294065534</v>
          </cell>
          <cell r="K2892" t="str">
            <v>TONS</v>
          </cell>
        </row>
        <row r="2893">
          <cell r="A2893" t="str">
            <v>51149</v>
          </cell>
          <cell r="B2893" t="str">
            <v>51</v>
          </cell>
          <cell r="C2893" t="str">
            <v>149</v>
          </cell>
          <cell r="D2893" t="str">
            <v>Prince George</v>
          </cell>
          <cell r="E2893" t="str">
            <v>County</v>
          </cell>
          <cell r="F2893" t="str">
            <v>VA</v>
          </cell>
          <cell r="G2893">
            <v>35725</v>
          </cell>
          <cell r="H2893">
            <v>0.53402379286214141</v>
          </cell>
          <cell r="I2893">
            <v>1</v>
          </cell>
          <cell r="J2893">
            <v>86.681798135006616</v>
          </cell>
          <cell r="K2893" t="str">
            <v>TONS</v>
          </cell>
        </row>
        <row r="2894">
          <cell r="A2894" t="str">
            <v>51153</v>
          </cell>
          <cell r="B2894" t="str">
            <v>51</v>
          </cell>
          <cell r="C2894" t="str">
            <v>153</v>
          </cell>
          <cell r="D2894" t="str">
            <v>Prince William</v>
          </cell>
          <cell r="E2894" t="str">
            <v>County</v>
          </cell>
          <cell r="F2894" t="str">
            <v>VA</v>
          </cell>
          <cell r="G2894">
            <v>402002</v>
          </cell>
          <cell r="H2894">
            <v>4.1661484271222529E-2</v>
          </cell>
          <cell r="I2894">
            <v>1</v>
          </cell>
          <cell r="J2894">
            <v>0</v>
          </cell>
          <cell r="K2894" t="str">
            <v>TONS</v>
          </cell>
        </row>
        <row r="2895">
          <cell r="A2895" t="str">
            <v>51155</v>
          </cell>
          <cell r="B2895" t="str">
            <v>51</v>
          </cell>
          <cell r="C2895" t="str">
            <v>155</v>
          </cell>
          <cell r="D2895" t="str">
            <v>Pulaski</v>
          </cell>
          <cell r="E2895" t="str">
            <v>County</v>
          </cell>
          <cell r="F2895" t="str">
            <v>VA</v>
          </cell>
          <cell r="G2895">
            <v>34872</v>
          </cell>
          <cell r="H2895">
            <v>0.46902959394356503</v>
          </cell>
          <cell r="I2895">
            <v>1</v>
          </cell>
          <cell r="J2895">
            <v>74.314261992670495</v>
          </cell>
          <cell r="K2895" t="str">
            <v>TONS</v>
          </cell>
        </row>
        <row r="2896">
          <cell r="A2896" t="str">
            <v>51157</v>
          </cell>
          <cell r="B2896" t="str">
            <v>51</v>
          </cell>
          <cell r="C2896" t="str">
            <v>157</v>
          </cell>
          <cell r="D2896" t="str">
            <v>Rappahannock</v>
          </cell>
          <cell r="E2896" t="str">
            <v>County</v>
          </cell>
          <cell r="F2896" t="str">
            <v>VA</v>
          </cell>
          <cell r="G2896">
            <v>7373</v>
          </cell>
          <cell r="H2896">
            <v>1</v>
          </cell>
          <cell r="I2896">
            <v>1</v>
          </cell>
          <cell r="J2896">
            <v>33.499575303983832</v>
          </cell>
          <cell r="K2896" t="str">
            <v>TONS</v>
          </cell>
        </row>
        <row r="2897">
          <cell r="A2897" t="str">
            <v>51159</v>
          </cell>
          <cell r="B2897" t="str">
            <v>51</v>
          </cell>
          <cell r="C2897" t="str">
            <v>159</v>
          </cell>
          <cell r="D2897" t="str">
            <v>Richmond</v>
          </cell>
          <cell r="E2897" t="str">
            <v>County</v>
          </cell>
          <cell r="F2897" t="str">
            <v>VA</v>
          </cell>
          <cell r="G2897">
            <v>9254</v>
          </cell>
          <cell r="H2897">
            <v>1</v>
          </cell>
          <cell r="I2897">
            <v>1</v>
          </cell>
          <cell r="J2897">
            <v>42.045988045987571</v>
          </cell>
          <cell r="K2897" t="str">
            <v>TONS</v>
          </cell>
        </row>
        <row r="2898">
          <cell r="A2898" t="str">
            <v>51161</v>
          </cell>
          <cell r="B2898" t="str">
            <v>51</v>
          </cell>
          <cell r="C2898" t="str">
            <v>161</v>
          </cell>
          <cell r="D2898" t="str">
            <v>Roanoke</v>
          </cell>
          <cell r="E2898" t="str">
            <v>County</v>
          </cell>
          <cell r="F2898" t="str">
            <v>VA</v>
          </cell>
          <cell r="G2898">
            <v>92376</v>
          </cell>
          <cell r="H2898">
            <v>0.18540530007794231</v>
          </cell>
          <cell r="I2898">
            <v>1</v>
          </cell>
          <cell r="J2898">
            <v>0</v>
          </cell>
          <cell r="K2898" t="str">
            <v>TONS</v>
          </cell>
        </row>
        <row r="2899">
          <cell r="A2899" t="str">
            <v>51163</v>
          </cell>
          <cell r="B2899" t="str">
            <v>51</v>
          </cell>
          <cell r="C2899" t="str">
            <v>163</v>
          </cell>
          <cell r="D2899" t="str">
            <v>Rockbridge</v>
          </cell>
          <cell r="E2899" t="str">
            <v>County</v>
          </cell>
          <cell r="F2899" t="str">
            <v>VA</v>
          </cell>
          <cell r="G2899">
            <v>22307</v>
          </cell>
          <cell r="H2899">
            <v>0.91639395705383964</v>
          </cell>
          <cell r="I2899">
            <v>1</v>
          </cell>
          <cell r="J2899">
            <v>92.879196848506353</v>
          </cell>
          <cell r="K2899" t="str">
            <v>TONS</v>
          </cell>
        </row>
        <row r="2900">
          <cell r="A2900" t="str">
            <v>51165</v>
          </cell>
          <cell r="B2900" t="str">
            <v>51</v>
          </cell>
          <cell r="C2900" t="str">
            <v>165</v>
          </cell>
          <cell r="D2900" t="str">
            <v>Rockingham</v>
          </cell>
          <cell r="E2900" t="str">
            <v>County</v>
          </cell>
          <cell r="F2900" t="str">
            <v>VA</v>
          </cell>
          <cell r="G2900">
            <v>76314</v>
          </cell>
          <cell r="H2900">
            <v>0.5933249469297901</v>
          </cell>
          <cell r="I2900">
            <v>1</v>
          </cell>
          <cell r="J2900">
            <v>205.72728471301829</v>
          </cell>
          <cell r="K2900" t="str">
            <v>TONS</v>
          </cell>
        </row>
        <row r="2901">
          <cell r="A2901" t="str">
            <v>51167</v>
          </cell>
          <cell r="B2901" t="str">
            <v>51</v>
          </cell>
          <cell r="C2901" t="str">
            <v>167</v>
          </cell>
          <cell r="D2901" t="str">
            <v>Russell</v>
          </cell>
          <cell r="E2901" t="str">
            <v>County</v>
          </cell>
          <cell r="F2901" t="str">
            <v>VA</v>
          </cell>
          <cell r="G2901">
            <v>28897</v>
          </cell>
          <cell r="H2901">
            <v>0.8818562480534311</v>
          </cell>
          <cell r="I2901">
            <v>1</v>
          </cell>
          <cell r="J2901">
            <v>115.78321951328087</v>
          </cell>
          <cell r="K2901" t="str">
            <v>TONS</v>
          </cell>
        </row>
        <row r="2902">
          <cell r="A2902" t="str">
            <v>51169</v>
          </cell>
          <cell r="B2902" t="str">
            <v>51</v>
          </cell>
          <cell r="C2902" t="str">
            <v>169</v>
          </cell>
          <cell r="D2902" t="str">
            <v>Scott</v>
          </cell>
          <cell r="E2902" t="str">
            <v>County</v>
          </cell>
          <cell r="F2902" t="str">
            <v>VA</v>
          </cell>
          <cell r="G2902">
            <v>23177</v>
          </cell>
          <cell r="H2902">
            <v>0.82124519998274148</v>
          </cell>
          <cell r="I2902">
            <v>1</v>
          </cell>
          <cell r="J2902">
            <v>86.481882047474329</v>
          </cell>
          <cell r="K2902" t="str">
            <v>TONS</v>
          </cell>
        </row>
        <row r="2903">
          <cell r="A2903" t="str">
            <v>51171</v>
          </cell>
          <cell r="B2903" t="str">
            <v>51</v>
          </cell>
          <cell r="C2903" t="str">
            <v>171</v>
          </cell>
          <cell r="D2903" t="str">
            <v>Shenandoah</v>
          </cell>
          <cell r="E2903" t="str">
            <v>County</v>
          </cell>
          <cell r="F2903" t="str">
            <v>VA</v>
          </cell>
          <cell r="G2903">
            <v>41993</v>
          </cell>
          <cell r="H2903">
            <v>0.66584907008310912</v>
          </cell>
          <cell r="I2903">
            <v>1</v>
          </cell>
          <cell r="J2903">
            <v>127.04213007930177</v>
          </cell>
          <cell r="K2903" t="str">
            <v>TONS</v>
          </cell>
        </row>
        <row r="2904">
          <cell r="A2904" t="str">
            <v>51173</v>
          </cell>
          <cell r="B2904" t="str">
            <v>51</v>
          </cell>
          <cell r="C2904" t="str">
            <v>173</v>
          </cell>
          <cell r="D2904" t="str">
            <v>Smyth</v>
          </cell>
          <cell r="E2904" t="str">
            <v>County</v>
          </cell>
          <cell r="F2904" t="str">
            <v>VA</v>
          </cell>
          <cell r="G2904">
            <v>32208</v>
          </cell>
          <cell r="H2904">
            <v>0.75285643318430207</v>
          </cell>
          <cell r="I2904">
            <v>1</v>
          </cell>
          <cell r="J2904">
            <v>110.1719384200461</v>
          </cell>
          <cell r="K2904" t="str">
            <v>TONS</v>
          </cell>
        </row>
        <row r="2905">
          <cell r="A2905" t="str">
            <v>51175</v>
          </cell>
          <cell r="B2905" t="str">
            <v>51</v>
          </cell>
          <cell r="C2905" t="str">
            <v>175</v>
          </cell>
          <cell r="D2905" t="str">
            <v>Southampton</v>
          </cell>
          <cell r="E2905" t="str">
            <v>County</v>
          </cell>
          <cell r="F2905" t="str">
            <v>VA</v>
          </cell>
          <cell r="G2905">
            <v>18570</v>
          </cell>
          <cell r="H2905">
            <v>0.97964458804523424</v>
          </cell>
          <cell r="I2905">
            <v>1</v>
          </cell>
          <cell r="J2905">
            <v>82.656215099698059</v>
          </cell>
          <cell r="K2905" t="str">
            <v>TONS</v>
          </cell>
        </row>
        <row r="2906">
          <cell r="A2906" t="str">
            <v>51177</v>
          </cell>
          <cell r="B2906" t="str">
            <v>51</v>
          </cell>
          <cell r="C2906" t="str">
            <v>177</v>
          </cell>
          <cell r="D2906" t="str">
            <v>Spotsylvania</v>
          </cell>
          <cell r="E2906" t="str">
            <v>County</v>
          </cell>
          <cell r="F2906" t="str">
            <v>VA</v>
          </cell>
          <cell r="G2906">
            <v>122397</v>
          </cell>
          <cell r="H2906">
            <v>0.32327589728506417</v>
          </cell>
          <cell r="I2906">
            <v>1</v>
          </cell>
          <cell r="J2906">
            <v>179.77908526082086</v>
          </cell>
          <cell r="K2906" t="str">
            <v>TONS</v>
          </cell>
        </row>
        <row r="2907">
          <cell r="A2907" t="str">
            <v>51179</v>
          </cell>
          <cell r="B2907" t="str">
            <v>51</v>
          </cell>
          <cell r="C2907" t="str">
            <v>179</v>
          </cell>
          <cell r="D2907" t="str">
            <v>Stafford</v>
          </cell>
          <cell r="E2907" t="str">
            <v>County</v>
          </cell>
          <cell r="F2907" t="str">
            <v>VA</v>
          </cell>
          <cell r="G2907">
            <v>128961</v>
          </cell>
          <cell r="H2907">
            <v>0.19754809593598063</v>
          </cell>
          <cell r="I2907">
            <v>1</v>
          </cell>
          <cell r="J2907">
            <v>0</v>
          </cell>
          <cell r="K2907" t="str">
            <v>TONS</v>
          </cell>
        </row>
        <row r="2908">
          <cell r="A2908" t="str">
            <v>51181</v>
          </cell>
          <cell r="B2908" t="str">
            <v>51</v>
          </cell>
          <cell r="C2908" t="str">
            <v>181</v>
          </cell>
          <cell r="D2908" t="str">
            <v>Surry</v>
          </cell>
          <cell r="E2908" t="str">
            <v>County</v>
          </cell>
          <cell r="F2908" t="str">
            <v>VA</v>
          </cell>
          <cell r="G2908">
            <v>7058</v>
          </cell>
          <cell r="H2908">
            <v>1</v>
          </cell>
          <cell r="I2908">
            <v>1</v>
          </cell>
          <cell r="J2908">
            <v>32.068357859150673</v>
          </cell>
          <cell r="K2908" t="str">
            <v>TONS</v>
          </cell>
        </row>
        <row r="2909">
          <cell r="A2909" t="str">
            <v>51183</v>
          </cell>
          <cell r="B2909" t="str">
            <v>51</v>
          </cell>
          <cell r="C2909" t="str">
            <v>183</v>
          </cell>
          <cell r="D2909" t="str">
            <v>Sussex</v>
          </cell>
          <cell r="E2909" t="str">
            <v>County</v>
          </cell>
          <cell r="F2909" t="str">
            <v>VA</v>
          </cell>
          <cell r="G2909">
            <v>12087</v>
          </cell>
          <cell r="H2909">
            <v>1</v>
          </cell>
          <cell r="I2909">
            <v>1</v>
          </cell>
          <cell r="J2909">
            <v>54.917857954598198</v>
          </cell>
          <cell r="K2909" t="str">
            <v>TONS</v>
          </cell>
        </row>
        <row r="2910">
          <cell r="A2910" t="str">
            <v>51185</v>
          </cell>
          <cell r="B2910" t="str">
            <v>51</v>
          </cell>
          <cell r="C2910" t="str">
            <v>185</v>
          </cell>
          <cell r="D2910" t="str">
            <v>Tazewell</v>
          </cell>
          <cell r="E2910" t="str">
            <v>County</v>
          </cell>
          <cell r="F2910" t="str">
            <v>VA</v>
          </cell>
          <cell r="G2910">
            <v>45078</v>
          </cell>
          <cell r="H2910">
            <v>0.5188783885709215</v>
          </cell>
          <cell r="I2910">
            <v>1</v>
          </cell>
          <cell r="J2910">
            <v>106.27357471316721</v>
          </cell>
          <cell r="K2910" t="str">
            <v>TONS</v>
          </cell>
        </row>
        <row r="2911">
          <cell r="A2911" t="str">
            <v>51187</v>
          </cell>
          <cell r="B2911" t="str">
            <v>51</v>
          </cell>
          <cell r="C2911" t="str">
            <v>187</v>
          </cell>
          <cell r="D2911" t="str">
            <v>Warren</v>
          </cell>
          <cell r="E2911" t="str">
            <v>County</v>
          </cell>
          <cell r="F2911" t="str">
            <v>VA</v>
          </cell>
          <cell r="G2911">
            <v>37575</v>
          </cell>
          <cell r="H2911">
            <v>0.50408516300731865</v>
          </cell>
          <cell r="I2911">
            <v>1</v>
          </cell>
          <cell r="J2911">
            <v>86.05933213519026</v>
          </cell>
          <cell r="K2911" t="str">
            <v>TONS</v>
          </cell>
        </row>
        <row r="2912">
          <cell r="A2912" t="str">
            <v>51191</v>
          </cell>
          <cell r="B2912" t="str">
            <v>51</v>
          </cell>
          <cell r="C2912" t="str">
            <v>191</v>
          </cell>
          <cell r="D2912" t="str">
            <v>Washington</v>
          </cell>
          <cell r="E2912" t="str">
            <v>County</v>
          </cell>
          <cell r="F2912" t="str">
            <v>VA</v>
          </cell>
          <cell r="G2912">
            <v>54876</v>
          </cell>
          <cell r="H2912">
            <v>0.71676142575989499</v>
          </cell>
          <cell r="I2912">
            <v>1</v>
          </cell>
          <cell r="J2912">
            <v>178.7113516115009</v>
          </cell>
          <cell r="K2912" t="str">
            <v>TONS</v>
          </cell>
        </row>
        <row r="2913">
          <cell r="A2913" t="str">
            <v>51193</v>
          </cell>
          <cell r="B2913" t="str">
            <v>51</v>
          </cell>
          <cell r="C2913" t="str">
            <v>193</v>
          </cell>
          <cell r="D2913" t="str">
            <v>Westmoreland</v>
          </cell>
          <cell r="E2913" t="str">
            <v>County</v>
          </cell>
          <cell r="F2913" t="str">
            <v>VA</v>
          </cell>
          <cell r="G2913">
            <v>17454</v>
          </cell>
          <cell r="H2913">
            <v>0.78841526297696807</v>
          </cell>
          <cell r="I2913">
            <v>1</v>
          </cell>
          <cell r="J2913">
            <v>62.523756375711578</v>
          </cell>
          <cell r="K2913" t="str">
            <v>TONS</v>
          </cell>
        </row>
        <row r="2914">
          <cell r="A2914" t="str">
            <v>51195</v>
          </cell>
          <cell r="B2914" t="str">
            <v>51</v>
          </cell>
          <cell r="C2914" t="str">
            <v>195</v>
          </cell>
          <cell r="D2914" t="str">
            <v>Wise</v>
          </cell>
          <cell r="E2914" t="str">
            <v>County</v>
          </cell>
          <cell r="F2914" t="str">
            <v>VA</v>
          </cell>
          <cell r="G2914">
            <v>41452</v>
          </cell>
          <cell r="H2914">
            <v>0.56670365724211136</v>
          </cell>
          <cell r="I2914">
            <v>1</v>
          </cell>
          <cell r="J2914">
            <v>106.73247300500259</v>
          </cell>
          <cell r="K2914" t="str">
            <v>TONS</v>
          </cell>
        </row>
        <row r="2915">
          <cell r="A2915" t="str">
            <v>51197</v>
          </cell>
          <cell r="B2915" t="str">
            <v>51</v>
          </cell>
          <cell r="C2915" t="str">
            <v>197</v>
          </cell>
          <cell r="D2915" t="str">
            <v>Wythe</v>
          </cell>
          <cell r="E2915" t="str">
            <v>County</v>
          </cell>
          <cell r="F2915" t="str">
            <v>VA</v>
          </cell>
          <cell r="G2915">
            <v>29235</v>
          </cell>
          <cell r="H2915">
            <v>0.75330938943047721</v>
          </cell>
          <cell r="I2915">
            <v>1</v>
          </cell>
          <cell r="J2915">
            <v>100.06254535733568</v>
          </cell>
          <cell r="K2915" t="str">
            <v>TONS</v>
          </cell>
        </row>
        <row r="2916">
          <cell r="A2916" t="str">
            <v>51199</v>
          </cell>
          <cell r="B2916" t="str">
            <v>51</v>
          </cell>
          <cell r="C2916" t="str">
            <v>199</v>
          </cell>
          <cell r="D2916" t="str">
            <v>York</v>
          </cell>
          <cell r="E2916" t="str">
            <v>County</v>
          </cell>
          <cell r="F2916" t="str">
            <v>VA</v>
          </cell>
          <cell r="G2916">
            <v>65464</v>
          </cell>
          <cell r="H2916">
            <v>6.0995356226322864E-2</v>
          </cell>
          <cell r="I2916">
            <v>0.5</v>
          </cell>
          <cell r="J2916">
            <v>0</v>
          </cell>
          <cell r="K2916" t="str">
            <v>TONS</v>
          </cell>
        </row>
        <row r="2917">
          <cell r="A2917" t="str">
            <v>51510</v>
          </cell>
          <cell r="B2917" t="str">
            <v>51</v>
          </cell>
          <cell r="C2917" t="str">
            <v>510</v>
          </cell>
          <cell r="D2917" t="str">
            <v>Alexandria</v>
          </cell>
          <cell r="E2917" t="str">
            <v>City</v>
          </cell>
          <cell r="F2917" t="str">
            <v>VA</v>
          </cell>
          <cell r="G2917">
            <v>139966</v>
          </cell>
          <cell r="H2917">
            <v>0</v>
          </cell>
          <cell r="I2917">
            <v>0.5</v>
          </cell>
          <cell r="J2917">
            <v>0</v>
          </cell>
          <cell r="K2917" t="str">
            <v>TONS</v>
          </cell>
        </row>
        <row r="2918">
          <cell r="A2918" t="str">
            <v>51515</v>
          </cell>
          <cell r="B2918" t="str">
            <v>51</v>
          </cell>
          <cell r="C2918" t="str">
            <v>515</v>
          </cell>
          <cell r="D2918" t="str">
            <v>Bedford</v>
          </cell>
          <cell r="E2918" t="str">
            <v>City</v>
          </cell>
          <cell r="F2918" t="str">
            <v>VA</v>
          </cell>
          <cell r="G2918">
            <v>6222</v>
          </cell>
          <cell r="H2918">
            <v>2.0572163291546125E-2</v>
          </cell>
          <cell r="I2918">
            <v>0.5</v>
          </cell>
          <cell r="J2918">
            <v>0</v>
          </cell>
          <cell r="K2918" t="str">
            <v>TONS</v>
          </cell>
        </row>
        <row r="2919">
          <cell r="A2919" t="str">
            <v>51520</v>
          </cell>
          <cell r="B2919" t="str">
            <v>51</v>
          </cell>
          <cell r="C2919" t="str">
            <v>520</v>
          </cell>
          <cell r="D2919" t="str">
            <v>Bristol</v>
          </cell>
          <cell r="E2919" t="str">
            <v>City</v>
          </cell>
          <cell r="F2919" t="str">
            <v>VA</v>
          </cell>
          <cell r="G2919">
            <v>17835</v>
          </cell>
          <cell r="H2919">
            <v>3.9248668348752455E-4</v>
          </cell>
          <cell r="I2919">
            <v>0.5</v>
          </cell>
          <cell r="J2919">
            <v>0</v>
          </cell>
          <cell r="K2919" t="str">
            <v>TONS</v>
          </cell>
        </row>
        <row r="2920">
          <cell r="A2920" t="str">
            <v>51530</v>
          </cell>
          <cell r="B2920" t="str">
            <v>51</v>
          </cell>
          <cell r="C2920" t="str">
            <v>530</v>
          </cell>
          <cell r="D2920" t="str">
            <v>Buena Vista</v>
          </cell>
          <cell r="E2920" t="str">
            <v>City</v>
          </cell>
          <cell r="F2920" t="str">
            <v>VA</v>
          </cell>
          <cell r="G2920">
            <v>6650</v>
          </cell>
          <cell r="H2920">
            <v>3.8947368421052633E-2</v>
          </cell>
          <cell r="I2920">
            <v>0.5</v>
          </cell>
          <cell r="J2920">
            <v>0</v>
          </cell>
          <cell r="K2920" t="str">
            <v>TONS</v>
          </cell>
        </row>
        <row r="2921">
          <cell r="A2921" t="str">
            <v>51540</v>
          </cell>
          <cell r="B2921" t="str">
            <v>51</v>
          </cell>
          <cell r="C2921" t="str">
            <v>540</v>
          </cell>
          <cell r="D2921" t="str">
            <v>Charlottesville</v>
          </cell>
          <cell r="E2921" t="str">
            <v>City</v>
          </cell>
          <cell r="F2921" t="str">
            <v>VA</v>
          </cell>
          <cell r="G2921">
            <v>43475</v>
          </cell>
          <cell r="H2921">
            <v>0</v>
          </cell>
          <cell r="I2921">
            <v>0.5</v>
          </cell>
          <cell r="J2921">
            <v>0</v>
          </cell>
          <cell r="K2921" t="str">
            <v>TONS</v>
          </cell>
        </row>
        <row r="2922">
          <cell r="A2922" t="str">
            <v>51550</v>
          </cell>
          <cell r="B2922" t="str">
            <v>51</v>
          </cell>
          <cell r="C2922" t="str">
            <v>550</v>
          </cell>
          <cell r="D2922" t="str">
            <v>Chesapeake</v>
          </cell>
          <cell r="E2922" t="str">
            <v>City</v>
          </cell>
          <cell r="F2922" t="str">
            <v>VA</v>
          </cell>
          <cell r="G2922">
            <v>222209</v>
          </cell>
          <cell r="H2922">
            <v>7.6270538097016768E-2</v>
          </cell>
          <cell r="I2922">
            <v>1</v>
          </cell>
          <cell r="J2922">
            <v>0</v>
          </cell>
          <cell r="K2922" t="str">
            <v>TONS</v>
          </cell>
        </row>
        <row r="2923">
          <cell r="A2923" t="str">
            <v>51570</v>
          </cell>
          <cell r="B2923" t="str">
            <v>51</v>
          </cell>
          <cell r="C2923" t="str">
            <v>570</v>
          </cell>
          <cell r="D2923" t="str">
            <v>Colonial Heights</v>
          </cell>
          <cell r="E2923" t="str">
            <v>City</v>
          </cell>
          <cell r="F2923" t="str">
            <v>VA</v>
          </cell>
          <cell r="G2923">
            <v>17411</v>
          </cell>
          <cell r="H2923">
            <v>0</v>
          </cell>
          <cell r="I2923">
            <v>0.5</v>
          </cell>
          <cell r="J2923">
            <v>0</v>
          </cell>
          <cell r="K2923" t="str">
            <v>TONS</v>
          </cell>
        </row>
        <row r="2924">
          <cell r="A2924" t="str">
            <v>51580</v>
          </cell>
          <cell r="B2924" t="str">
            <v>51</v>
          </cell>
          <cell r="C2924" t="str">
            <v>580</v>
          </cell>
          <cell r="D2924" t="str">
            <v>Covington</v>
          </cell>
          <cell r="E2924" t="str">
            <v>City</v>
          </cell>
          <cell r="F2924" t="str">
            <v>VA</v>
          </cell>
          <cell r="G2924">
            <v>5961</v>
          </cell>
          <cell r="H2924">
            <v>0</v>
          </cell>
          <cell r="I2924">
            <v>0.5</v>
          </cell>
          <cell r="J2924">
            <v>0</v>
          </cell>
          <cell r="K2924" t="str">
            <v>TONS</v>
          </cell>
        </row>
        <row r="2925">
          <cell r="A2925" t="str">
            <v>51590</v>
          </cell>
          <cell r="B2925" t="str">
            <v>51</v>
          </cell>
          <cell r="C2925" t="str">
            <v>590</v>
          </cell>
          <cell r="D2925" t="str">
            <v>Danville</v>
          </cell>
          <cell r="E2925" t="str">
            <v>City</v>
          </cell>
          <cell r="F2925" t="str">
            <v>VA</v>
          </cell>
          <cell r="G2925">
            <v>43055</v>
          </cell>
          <cell r="H2925">
            <v>4.5151550342585063E-2</v>
          </cell>
          <cell r="I2925">
            <v>0.5</v>
          </cell>
          <cell r="J2925">
            <v>0</v>
          </cell>
          <cell r="K2925" t="str">
            <v>TONS</v>
          </cell>
        </row>
        <row r="2926">
          <cell r="A2926" t="str">
            <v>51595</v>
          </cell>
          <cell r="B2926" t="str">
            <v>51</v>
          </cell>
          <cell r="C2926" t="str">
            <v>595</v>
          </cell>
          <cell r="D2926" t="str">
            <v>Emporia</v>
          </cell>
          <cell r="E2926" t="str">
            <v>City</v>
          </cell>
          <cell r="F2926" t="str">
            <v>VA</v>
          </cell>
          <cell r="G2926">
            <v>5927</v>
          </cell>
          <cell r="H2926">
            <v>6.3101062932343507E-2</v>
          </cell>
          <cell r="I2926">
            <v>0.5</v>
          </cell>
          <cell r="J2926">
            <v>0</v>
          </cell>
          <cell r="K2926" t="str">
            <v>TONS</v>
          </cell>
        </row>
        <row r="2927">
          <cell r="A2927" t="str">
            <v>51600</v>
          </cell>
          <cell r="B2927" t="str">
            <v>51</v>
          </cell>
          <cell r="C2927" t="str">
            <v>600</v>
          </cell>
          <cell r="D2927" t="str">
            <v>Fairfax</v>
          </cell>
          <cell r="E2927" t="str">
            <v>City</v>
          </cell>
          <cell r="F2927" t="str">
            <v>VA</v>
          </cell>
          <cell r="G2927">
            <v>22565</v>
          </cell>
          <cell r="H2927">
            <v>0</v>
          </cell>
          <cell r="I2927">
            <v>1</v>
          </cell>
          <cell r="J2927">
            <v>0</v>
          </cell>
          <cell r="K2927" t="str">
            <v>TONS</v>
          </cell>
        </row>
        <row r="2928">
          <cell r="A2928" t="str">
            <v>51610</v>
          </cell>
          <cell r="B2928" t="str">
            <v>51</v>
          </cell>
          <cell r="C2928" t="str">
            <v>610</v>
          </cell>
          <cell r="D2928" t="str">
            <v>Falls Church</v>
          </cell>
          <cell r="E2928" t="str">
            <v>City</v>
          </cell>
          <cell r="F2928" t="str">
            <v>VA</v>
          </cell>
          <cell r="G2928">
            <v>12332</v>
          </cell>
          <cell r="H2928">
            <v>0</v>
          </cell>
          <cell r="I2928">
            <v>0.5</v>
          </cell>
          <cell r="J2928">
            <v>0</v>
          </cell>
          <cell r="K2928" t="str">
            <v>TONS</v>
          </cell>
        </row>
        <row r="2929">
          <cell r="A2929" t="str">
            <v>51620</v>
          </cell>
          <cell r="B2929" t="str">
            <v>51</v>
          </cell>
          <cell r="C2929" t="str">
            <v>620</v>
          </cell>
          <cell r="D2929" t="str">
            <v>Franklin</v>
          </cell>
          <cell r="E2929" t="str">
            <v>City</v>
          </cell>
          <cell r="F2929" t="str">
            <v>VA</v>
          </cell>
          <cell r="G2929">
            <v>8582</v>
          </cell>
          <cell r="H2929">
            <v>3.250990445117688E-2</v>
          </cell>
          <cell r="I2929">
            <v>0.5</v>
          </cell>
          <cell r="J2929">
            <v>0</v>
          </cell>
          <cell r="K2929" t="str">
            <v>TONS</v>
          </cell>
        </row>
        <row r="2930">
          <cell r="A2930" t="str">
            <v>51630</v>
          </cell>
          <cell r="B2930" t="str">
            <v>51</v>
          </cell>
          <cell r="C2930" t="str">
            <v>630</v>
          </cell>
          <cell r="D2930" t="str">
            <v>Fredericksburg</v>
          </cell>
          <cell r="E2930" t="str">
            <v>City</v>
          </cell>
          <cell r="F2930" t="str">
            <v>VA</v>
          </cell>
          <cell r="G2930">
            <v>24286</v>
          </cell>
          <cell r="H2930">
            <v>1.1652804084657827E-2</v>
          </cell>
          <cell r="I2930">
            <v>1</v>
          </cell>
          <cell r="J2930">
            <v>0</v>
          </cell>
          <cell r="K2930" t="str">
            <v>TONS</v>
          </cell>
        </row>
        <row r="2931">
          <cell r="A2931" t="str">
            <v>51640</v>
          </cell>
          <cell r="B2931" t="str">
            <v>51</v>
          </cell>
          <cell r="C2931" t="str">
            <v>640</v>
          </cell>
          <cell r="D2931" t="str">
            <v>Galax</v>
          </cell>
          <cell r="E2931" t="str">
            <v>City</v>
          </cell>
          <cell r="F2931" t="str">
            <v>VA</v>
          </cell>
          <cell r="G2931">
            <v>7042</v>
          </cell>
          <cell r="H2931">
            <v>0.13717693836978131</v>
          </cell>
          <cell r="I2931">
            <v>0.5</v>
          </cell>
          <cell r="J2931">
            <v>0</v>
          </cell>
          <cell r="K2931" t="str">
            <v>TONS</v>
          </cell>
        </row>
        <row r="2932">
          <cell r="A2932" t="str">
            <v>51650</v>
          </cell>
          <cell r="B2932" t="str">
            <v>51</v>
          </cell>
          <cell r="C2932" t="str">
            <v>650</v>
          </cell>
          <cell r="D2932" t="str">
            <v>Hampton</v>
          </cell>
          <cell r="E2932" t="str">
            <v>City</v>
          </cell>
          <cell r="F2932" t="str">
            <v>VA</v>
          </cell>
          <cell r="G2932">
            <v>137436</v>
          </cell>
          <cell r="H2932">
            <v>2.4884309787828515E-3</v>
          </cell>
          <cell r="I2932">
            <v>0.5</v>
          </cell>
          <cell r="J2932">
            <v>0</v>
          </cell>
          <cell r="K2932" t="str">
            <v>TONS</v>
          </cell>
        </row>
        <row r="2933">
          <cell r="A2933" t="str">
            <v>51660</v>
          </cell>
          <cell r="B2933" t="str">
            <v>51</v>
          </cell>
          <cell r="C2933" t="str">
            <v>660</v>
          </cell>
          <cell r="D2933" t="str">
            <v>Harrisonburg</v>
          </cell>
          <cell r="E2933" t="str">
            <v>City</v>
          </cell>
          <cell r="F2933" t="str">
            <v>VA</v>
          </cell>
          <cell r="G2933">
            <v>48914</v>
          </cell>
          <cell r="H2933">
            <v>0</v>
          </cell>
          <cell r="I2933">
            <v>0.5</v>
          </cell>
          <cell r="J2933">
            <v>0</v>
          </cell>
          <cell r="K2933" t="str">
            <v>TONS</v>
          </cell>
        </row>
        <row r="2934">
          <cell r="A2934" t="str">
            <v>51670</v>
          </cell>
          <cell r="B2934" t="str">
            <v>51</v>
          </cell>
          <cell r="C2934" t="str">
            <v>670</v>
          </cell>
          <cell r="D2934" t="str">
            <v>Hopewell</v>
          </cell>
          <cell r="E2934" t="str">
            <v>City</v>
          </cell>
          <cell r="F2934" t="str">
            <v>VA</v>
          </cell>
          <cell r="G2934">
            <v>22591</v>
          </cell>
          <cell r="H2934">
            <v>0</v>
          </cell>
          <cell r="I2934">
            <v>0.5</v>
          </cell>
          <cell r="J2934">
            <v>0</v>
          </cell>
          <cell r="K2934" t="str">
            <v>TONS</v>
          </cell>
        </row>
        <row r="2935">
          <cell r="A2935" t="str">
            <v>51678</v>
          </cell>
          <cell r="B2935" t="str">
            <v>51</v>
          </cell>
          <cell r="C2935" t="str">
            <v>678</v>
          </cell>
          <cell r="D2935" t="str">
            <v>Lexington</v>
          </cell>
          <cell r="E2935" t="str">
            <v>City</v>
          </cell>
          <cell r="F2935" t="str">
            <v>VA</v>
          </cell>
          <cell r="G2935">
            <v>7042</v>
          </cell>
          <cell r="H2935">
            <v>0</v>
          </cell>
          <cell r="I2935">
            <v>0.5</v>
          </cell>
          <cell r="J2935">
            <v>0</v>
          </cell>
          <cell r="K2935" t="str">
            <v>TONS</v>
          </cell>
        </row>
        <row r="2936">
          <cell r="A2936" t="str">
            <v>51680</v>
          </cell>
          <cell r="B2936" t="str">
            <v>51</v>
          </cell>
          <cell r="C2936" t="str">
            <v>680</v>
          </cell>
          <cell r="D2936" t="str">
            <v>Lynchburg</v>
          </cell>
          <cell r="E2936" t="str">
            <v>City</v>
          </cell>
          <cell r="F2936" t="str">
            <v>VA</v>
          </cell>
          <cell r="G2936">
            <v>75568</v>
          </cell>
          <cell r="H2936">
            <v>2.6916154986237562E-2</v>
          </cell>
          <cell r="I2936">
            <v>0.5</v>
          </cell>
          <cell r="J2936">
            <v>0</v>
          </cell>
          <cell r="K2936" t="str">
            <v>TONS</v>
          </cell>
        </row>
        <row r="2937">
          <cell r="A2937" t="str">
            <v>51683</v>
          </cell>
          <cell r="B2937" t="str">
            <v>51</v>
          </cell>
          <cell r="C2937" t="str">
            <v>683</v>
          </cell>
          <cell r="D2937" t="str">
            <v>Manassas</v>
          </cell>
          <cell r="E2937" t="str">
            <v>City</v>
          </cell>
          <cell r="F2937" t="str">
            <v>VA</v>
          </cell>
          <cell r="G2937">
            <v>37821</v>
          </cell>
          <cell r="H2937">
            <v>0</v>
          </cell>
          <cell r="I2937">
            <v>0.5</v>
          </cell>
          <cell r="J2937">
            <v>0</v>
          </cell>
          <cell r="K2937" t="str">
            <v>TONS</v>
          </cell>
        </row>
        <row r="2938">
          <cell r="A2938" t="str">
            <v>51685</v>
          </cell>
          <cell r="B2938" t="str">
            <v>51</v>
          </cell>
          <cell r="C2938" t="str">
            <v>685</v>
          </cell>
          <cell r="D2938" t="str">
            <v>Manassas Park</v>
          </cell>
          <cell r="E2938" t="str">
            <v>City</v>
          </cell>
          <cell r="F2938" t="str">
            <v>VA</v>
          </cell>
          <cell r="G2938">
            <v>14273</v>
          </cell>
          <cell r="H2938">
            <v>0</v>
          </cell>
          <cell r="I2938">
            <v>0.5</v>
          </cell>
          <cell r="J2938">
            <v>0</v>
          </cell>
          <cell r="K2938" t="str">
            <v>TONS</v>
          </cell>
        </row>
        <row r="2939">
          <cell r="A2939" t="str">
            <v>51690</v>
          </cell>
          <cell r="B2939" t="str">
            <v>51</v>
          </cell>
          <cell r="C2939" t="str">
            <v>690</v>
          </cell>
          <cell r="D2939" t="str">
            <v>Martinsville</v>
          </cell>
          <cell r="E2939" t="str">
            <v>City</v>
          </cell>
          <cell r="F2939" t="str">
            <v>VA</v>
          </cell>
          <cell r="G2939">
            <v>13821</v>
          </cell>
          <cell r="H2939">
            <v>0</v>
          </cell>
          <cell r="I2939">
            <v>0.5</v>
          </cell>
          <cell r="J2939">
            <v>0</v>
          </cell>
          <cell r="K2939" t="str">
            <v>TONS</v>
          </cell>
        </row>
        <row r="2940">
          <cell r="A2940" t="str">
            <v>51700</v>
          </cell>
          <cell r="B2940" t="str">
            <v>51</v>
          </cell>
          <cell r="C2940" t="str">
            <v>700</v>
          </cell>
          <cell r="D2940" t="str">
            <v>Newport News</v>
          </cell>
          <cell r="E2940" t="str">
            <v>City</v>
          </cell>
          <cell r="F2940" t="str">
            <v>VA</v>
          </cell>
          <cell r="G2940">
            <v>180719</v>
          </cell>
          <cell r="H2940">
            <v>2.8220607683752122E-4</v>
          </cell>
          <cell r="I2940">
            <v>0.5</v>
          </cell>
          <cell r="J2940">
            <v>0</v>
          </cell>
          <cell r="K2940" t="str">
            <v>TONS</v>
          </cell>
        </row>
        <row r="2941">
          <cell r="A2941" t="str">
            <v>51710</v>
          </cell>
          <cell r="B2941" t="str">
            <v>51</v>
          </cell>
          <cell r="C2941" t="str">
            <v>710</v>
          </cell>
          <cell r="D2941" t="str">
            <v>Norfolk</v>
          </cell>
          <cell r="E2941" t="str">
            <v>City</v>
          </cell>
          <cell r="F2941" t="str">
            <v>VA</v>
          </cell>
          <cell r="G2941">
            <v>242803</v>
          </cell>
          <cell r="H2941">
            <v>0</v>
          </cell>
          <cell r="I2941">
            <v>0</v>
          </cell>
          <cell r="J2941">
            <v>0</v>
          </cell>
          <cell r="K2941" t="str">
            <v>TONS</v>
          </cell>
        </row>
        <row r="2942">
          <cell r="A2942" t="str">
            <v>51720</v>
          </cell>
          <cell r="B2942" t="str">
            <v>51</v>
          </cell>
          <cell r="C2942" t="str">
            <v>720</v>
          </cell>
          <cell r="D2942" t="str">
            <v>Norton</v>
          </cell>
          <cell r="E2942" t="str">
            <v>City</v>
          </cell>
          <cell r="F2942" t="str">
            <v>VA</v>
          </cell>
          <cell r="G2942">
            <v>3958</v>
          </cell>
          <cell r="H2942">
            <v>2.5770591207680646E-2</v>
          </cell>
          <cell r="I2942">
            <v>0.5</v>
          </cell>
          <cell r="J2942">
            <v>0</v>
          </cell>
          <cell r="K2942" t="str">
            <v>TONS</v>
          </cell>
        </row>
        <row r="2943">
          <cell r="A2943" t="str">
            <v>51730</v>
          </cell>
          <cell r="B2943" t="str">
            <v>51</v>
          </cell>
          <cell r="C2943" t="str">
            <v>730</v>
          </cell>
          <cell r="D2943" t="str">
            <v>Petersburg</v>
          </cell>
          <cell r="E2943" t="str">
            <v>City</v>
          </cell>
          <cell r="F2943" t="str">
            <v>VA</v>
          </cell>
          <cell r="G2943">
            <v>32420</v>
          </cell>
          <cell r="H2943">
            <v>2.1067242442936458E-2</v>
          </cell>
          <cell r="I2943">
            <v>0.5</v>
          </cell>
          <cell r="J2943">
            <v>0</v>
          </cell>
          <cell r="K2943" t="str">
            <v>TONS</v>
          </cell>
        </row>
        <row r="2944">
          <cell r="A2944" t="str">
            <v>51735</v>
          </cell>
          <cell r="B2944" t="str">
            <v>51</v>
          </cell>
          <cell r="C2944" t="str">
            <v>735</v>
          </cell>
          <cell r="D2944" t="str">
            <v>Poquoson</v>
          </cell>
          <cell r="E2944" t="str">
            <v>City</v>
          </cell>
          <cell r="F2944" t="str">
            <v>VA</v>
          </cell>
          <cell r="G2944">
            <v>12150</v>
          </cell>
          <cell r="H2944">
            <v>6.5020576131687241E-2</v>
          </cell>
          <cell r="I2944">
            <v>0</v>
          </cell>
          <cell r="J2944">
            <v>0</v>
          </cell>
          <cell r="K2944" t="str">
            <v>TONS</v>
          </cell>
        </row>
        <row r="2945">
          <cell r="A2945" t="str">
            <v>51740</v>
          </cell>
          <cell r="B2945" t="str">
            <v>51</v>
          </cell>
          <cell r="C2945" t="str">
            <v>740</v>
          </cell>
          <cell r="D2945" t="str">
            <v>Portsmouth</v>
          </cell>
          <cell r="E2945" t="str">
            <v>City</v>
          </cell>
          <cell r="F2945" t="str">
            <v>VA</v>
          </cell>
          <cell r="G2945">
            <v>95535</v>
          </cell>
          <cell r="H2945">
            <v>0</v>
          </cell>
          <cell r="I2945">
            <v>0</v>
          </cell>
          <cell r="J2945">
            <v>0</v>
          </cell>
          <cell r="K2945" t="str">
            <v>TONS</v>
          </cell>
        </row>
        <row r="2946">
          <cell r="A2946" t="str">
            <v>51750</v>
          </cell>
          <cell r="B2946" t="str">
            <v>51</v>
          </cell>
          <cell r="C2946" t="str">
            <v>750</v>
          </cell>
          <cell r="D2946" t="str">
            <v>Radford</v>
          </cell>
          <cell r="E2946" t="str">
            <v>City</v>
          </cell>
          <cell r="F2946" t="str">
            <v>VA</v>
          </cell>
          <cell r="G2946">
            <v>16408</v>
          </cell>
          <cell r="H2946">
            <v>2.931496830814237E-2</v>
          </cell>
          <cell r="I2946">
            <v>0.5</v>
          </cell>
          <cell r="J2946">
            <v>0</v>
          </cell>
          <cell r="K2946" t="str">
            <v>TONS</v>
          </cell>
        </row>
        <row r="2947">
          <cell r="A2947" t="str">
            <v>51760</v>
          </cell>
          <cell r="B2947" t="str">
            <v>51</v>
          </cell>
          <cell r="C2947" t="str">
            <v>760</v>
          </cell>
          <cell r="D2947" t="str">
            <v>Richmond</v>
          </cell>
          <cell r="E2947" t="str">
            <v>City</v>
          </cell>
          <cell r="F2947" t="str">
            <v>VA</v>
          </cell>
          <cell r="G2947">
            <v>204214</v>
          </cell>
          <cell r="H2947">
            <v>0</v>
          </cell>
          <cell r="I2947">
            <v>0.5</v>
          </cell>
          <cell r="J2947">
            <v>0</v>
          </cell>
          <cell r="K2947" t="str">
            <v>TONS</v>
          </cell>
        </row>
        <row r="2948">
          <cell r="A2948" t="str">
            <v>51770</v>
          </cell>
          <cell r="B2948" t="str">
            <v>51</v>
          </cell>
          <cell r="C2948" t="str">
            <v>770</v>
          </cell>
          <cell r="D2948" t="str">
            <v>Roanoke</v>
          </cell>
          <cell r="E2948" t="str">
            <v>City</v>
          </cell>
          <cell r="F2948" t="str">
            <v>VA</v>
          </cell>
          <cell r="G2948">
            <v>97032</v>
          </cell>
          <cell r="H2948">
            <v>6.1835270838486275E-5</v>
          </cell>
          <cell r="I2948">
            <v>0.5</v>
          </cell>
          <cell r="J2948">
            <v>0</v>
          </cell>
          <cell r="K2948" t="str">
            <v>TONS</v>
          </cell>
        </row>
        <row r="2949">
          <cell r="A2949" t="str">
            <v>51775</v>
          </cell>
          <cell r="B2949" t="str">
            <v>51</v>
          </cell>
          <cell r="C2949" t="str">
            <v>775</v>
          </cell>
          <cell r="D2949" t="str">
            <v>Salem</v>
          </cell>
          <cell r="E2949" t="str">
            <v>City</v>
          </cell>
          <cell r="F2949" t="str">
            <v>VA</v>
          </cell>
          <cell r="G2949">
            <v>24802</v>
          </cell>
          <cell r="H2949">
            <v>0</v>
          </cell>
          <cell r="I2949">
            <v>0.5</v>
          </cell>
          <cell r="J2949">
            <v>0</v>
          </cell>
          <cell r="K2949" t="str">
            <v>TONS</v>
          </cell>
        </row>
        <row r="2950">
          <cell r="A2950" t="str">
            <v>51790</v>
          </cell>
          <cell r="B2950" t="str">
            <v>51</v>
          </cell>
          <cell r="C2950" t="str">
            <v>790</v>
          </cell>
          <cell r="D2950" t="str">
            <v>Staunton</v>
          </cell>
          <cell r="E2950" t="str">
            <v>City</v>
          </cell>
          <cell r="F2950" t="str">
            <v>VA</v>
          </cell>
          <cell r="G2950">
            <v>23746</v>
          </cell>
          <cell r="H2950">
            <v>3.6932536006064179E-2</v>
          </cell>
          <cell r="I2950">
            <v>0.5</v>
          </cell>
          <cell r="J2950">
            <v>0</v>
          </cell>
          <cell r="K2950" t="str">
            <v>TONS</v>
          </cell>
        </row>
        <row r="2951">
          <cell r="A2951" t="str">
            <v>51800</v>
          </cell>
          <cell r="B2951" t="str">
            <v>51</v>
          </cell>
          <cell r="C2951" t="str">
            <v>800</v>
          </cell>
          <cell r="D2951" t="str">
            <v>Suffolk</v>
          </cell>
          <cell r="E2951" t="str">
            <v>City</v>
          </cell>
          <cell r="F2951" t="str">
            <v>VA</v>
          </cell>
          <cell r="G2951">
            <v>84585</v>
          </cell>
          <cell r="H2951">
            <v>0.21632677188626825</v>
          </cell>
          <cell r="I2951">
            <v>1</v>
          </cell>
          <cell r="J2951">
            <v>83.137831128753035</v>
          </cell>
          <cell r="K2951" t="str">
            <v>TONS</v>
          </cell>
        </row>
        <row r="2952">
          <cell r="A2952" t="str">
            <v>51810</v>
          </cell>
          <cell r="B2952" t="str">
            <v>51</v>
          </cell>
          <cell r="C2952" t="str">
            <v>810</v>
          </cell>
          <cell r="D2952" t="str">
            <v>Virginia Beach</v>
          </cell>
          <cell r="E2952" t="str">
            <v>City</v>
          </cell>
          <cell r="F2952" t="str">
            <v>VA</v>
          </cell>
          <cell r="G2952">
            <v>437994</v>
          </cell>
          <cell r="H2952">
            <v>1.5344959063366165E-2</v>
          </cell>
          <cell r="I2952">
            <v>0.5</v>
          </cell>
          <cell r="J2952">
            <v>0</v>
          </cell>
          <cell r="K2952" t="str">
            <v>TONS</v>
          </cell>
        </row>
        <row r="2953">
          <cell r="A2953" t="str">
            <v>51820</v>
          </cell>
          <cell r="B2953" t="str">
            <v>51</v>
          </cell>
          <cell r="C2953" t="str">
            <v>820</v>
          </cell>
          <cell r="D2953" t="str">
            <v>Waynesboro</v>
          </cell>
          <cell r="E2953" t="str">
            <v>City</v>
          </cell>
          <cell r="F2953" t="str">
            <v>VA</v>
          </cell>
          <cell r="G2953">
            <v>21006</v>
          </cell>
          <cell r="H2953">
            <v>2.5278491859468722E-2</v>
          </cell>
          <cell r="I2953">
            <v>0.5</v>
          </cell>
          <cell r="J2953">
            <v>0</v>
          </cell>
          <cell r="K2953" t="str">
            <v>TONS</v>
          </cell>
        </row>
        <row r="2954">
          <cell r="A2954" t="str">
            <v>51830</v>
          </cell>
          <cell r="B2954" t="str">
            <v>51</v>
          </cell>
          <cell r="C2954" t="str">
            <v>830</v>
          </cell>
          <cell r="D2954" t="str">
            <v>Williamsburg</v>
          </cell>
          <cell r="E2954" t="str">
            <v>City</v>
          </cell>
          <cell r="F2954" t="str">
            <v>VA</v>
          </cell>
          <cell r="G2954">
            <v>14068</v>
          </cell>
          <cell r="H2954">
            <v>0</v>
          </cell>
          <cell r="I2954">
            <v>0.5</v>
          </cell>
          <cell r="J2954">
            <v>0</v>
          </cell>
          <cell r="K2954" t="str">
            <v>TONS</v>
          </cell>
        </row>
        <row r="2955">
          <cell r="A2955" t="str">
            <v>51840</v>
          </cell>
          <cell r="B2955" t="str">
            <v>51</v>
          </cell>
          <cell r="C2955" t="str">
            <v>840</v>
          </cell>
          <cell r="D2955" t="str">
            <v>Winchester</v>
          </cell>
          <cell r="E2955" t="str">
            <v>City</v>
          </cell>
          <cell r="F2955" t="str">
            <v>VA</v>
          </cell>
          <cell r="G2955">
            <v>26203</v>
          </cell>
          <cell r="H2955">
            <v>0</v>
          </cell>
          <cell r="I2955">
            <v>0.5</v>
          </cell>
          <cell r="J2955">
            <v>0</v>
          </cell>
          <cell r="K2955" t="str">
            <v>TONS</v>
          </cell>
        </row>
        <row r="2956">
          <cell r="A2956" t="str">
            <v>53001</v>
          </cell>
          <cell r="B2956" t="str">
            <v>53</v>
          </cell>
          <cell r="C2956" t="str">
            <v>001</v>
          </cell>
          <cell r="D2956" t="str">
            <v>Adams</v>
          </cell>
          <cell r="E2956" t="str">
            <v>County</v>
          </cell>
          <cell r="F2956" t="str">
            <v>WA</v>
          </cell>
          <cell r="G2956">
            <v>18728</v>
          </cell>
          <cell r="H2956">
            <v>0.40159120034173429</v>
          </cell>
          <cell r="I2956">
            <v>0.5</v>
          </cell>
          <cell r="J2956">
            <v>17.08601016284161</v>
          </cell>
          <cell r="K2956" t="str">
            <v>TONS</v>
          </cell>
        </row>
        <row r="2957">
          <cell r="A2957" t="str">
            <v>53003</v>
          </cell>
          <cell r="B2957" t="str">
            <v>53</v>
          </cell>
          <cell r="C2957" t="str">
            <v>003</v>
          </cell>
          <cell r="D2957" t="str">
            <v>Asotin</v>
          </cell>
          <cell r="E2957" t="str">
            <v>County</v>
          </cell>
          <cell r="F2957" t="str">
            <v>WA</v>
          </cell>
          <cell r="G2957">
            <v>21623</v>
          </cell>
          <cell r="H2957">
            <v>6.6549507468898858E-2</v>
          </cell>
          <cell r="I2957">
            <v>0.5</v>
          </cell>
          <cell r="J2957">
            <v>0</v>
          </cell>
          <cell r="K2957" t="str">
            <v>TONS</v>
          </cell>
        </row>
        <row r="2958">
          <cell r="A2958" t="str">
            <v>53005</v>
          </cell>
          <cell r="B2958" t="str">
            <v>53</v>
          </cell>
          <cell r="C2958" t="str">
            <v>005</v>
          </cell>
          <cell r="D2958" t="str">
            <v>Benton</v>
          </cell>
          <cell r="E2958" t="str">
            <v>County</v>
          </cell>
          <cell r="F2958" t="str">
            <v>WA</v>
          </cell>
          <cell r="G2958">
            <v>175177</v>
          </cell>
          <cell r="H2958">
            <v>0.10571022451577547</v>
          </cell>
          <cell r="I2958">
            <v>0.5</v>
          </cell>
          <cell r="J2958">
            <v>0</v>
          </cell>
          <cell r="K2958" t="str">
            <v>TONS</v>
          </cell>
        </row>
        <row r="2959">
          <cell r="A2959" t="str">
            <v>53007</v>
          </cell>
          <cell r="B2959" t="str">
            <v>53</v>
          </cell>
          <cell r="C2959" t="str">
            <v>007</v>
          </cell>
          <cell r="D2959" t="str">
            <v>Chelan</v>
          </cell>
          <cell r="E2959" t="str">
            <v>County</v>
          </cell>
          <cell r="F2959" t="str">
            <v>WA</v>
          </cell>
          <cell r="G2959">
            <v>72453</v>
          </cell>
          <cell r="H2959">
            <v>0.27224545567471325</v>
          </cell>
          <cell r="I2959">
            <v>1</v>
          </cell>
          <cell r="J2959">
            <v>89.621473331219477</v>
          </cell>
          <cell r="K2959" t="str">
            <v>TONS</v>
          </cell>
        </row>
        <row r="2960">
          <cell r="A2960" t="str">
            <v>53009</v>
          </cell>
          <cell r="B2960" t="str">
            <v>53</v>
          </cell>
          <cell r="C2960" t="str">
            <v>009</v>
          </cell>
          <cell r="D2960" t="str">
            <v>Clallam</v>
          </cell>
          <cell r="E2960" t="str">
            <v>County</v>
          </cell>
          <cell r="F2960" t="str">
            <v>WA</v>
          </cell>
          <cell r="G2960">
            <v>71404</v>
          </cell>
          <cell r="H2960">
            <v>0.35453195899389389</v>
          </cell>
          <cell r="I2960">
            <v>1</v>
          </cell>
          <cell r="J2960">
            <v>115.01990354270319</v>
          </cell>
          <cell r="K2960" t="str">
            <v>TONS</v>
          </cell>
        </row>
        <row r="2961">
          <cell r="A2961" t="str">
            <v>53011</v>
          </cell>
          <cell r="B2961" t="str">
            <v>53</v>
          </cell>
          <cell r="C2961" t="str">
            <v>011</v>
          </cell>
          <cell r="D2961" t="str">
            <v>Clark</v>
          </cell>
          <cell r="E2961" t="str">
            <v>County</v>
          </cell>
          <cell r="F2961" t="str">
            <v>WA</v>
          </cell>
          <cell r="G2961">
            <v>425363</v>
          </cell>
          <cell r="H2961">
            <v>0.13768475396308566</v>
          </cell>
          <cell r="I2961">
            <v>1</v>
          </cell>
          <cell r="J2961">
            <v>0</v>
          </cell>
          <cell r="K2961" t="str">
            <v>TONS</v>
          </cell>
        </row>
        <row r="2962">
          <cell r="A2962" t="str">
            <v>53013</v>
          </cell>
          <cell r="B2962" t="str">
            <v>53</v>
          </cell>
          <cell r="C2962" t="str">
            <v>013</v>
          </cell>
          <cell r="D2962" t="str">
            <v>Columbia</v>
          </cell>
          <cell r="E2962" t="str">
            <v>County</v>
          </cell>
          <cell r="F2962" t="str">
            <v>WA</v>
          </cell>
          <cell r="G2962">
            <v>4078</v>
          </cell>
          <cell r="H2962">
            <v>0.34256988719960763</v>
          </cell>
          <cell r="I2962">
            <v>1</v>
          </cell>
          <cell r="J2962">
            <v>6.3473357791489784</v>
          </cell>
          <cell r="K2962" t="str">
            <v>TONS</v>
          </cell>
        </row>
        <row r="2963">
          <cell r="A2963" t="str">
            <v>53015</v>
          </cell>
          <cell r="B2963" t="str">
            <v>53</v>
          </cell>
          <cell r="C2963" t="str">
            <v>015</v>
          </cell>
          <cell r="D2963" t="str">
            <v>Cowlitz</v>
          </cell>
          <cell r="E2963" t="str">
            <v>County</v>
          </cell>
          <cell r="F2963" t="str">
            <v>WA</v>
          </cell>
          <cell r="G2963">
            <v>102410</v>
          </cell>
          <cell r="H2963">
            <v>0.28651498877062787</v>
          </cell>
          <cell r="I2963">
            <v>1</v>
          </cell>
          <cell r="J2963">
            <v>133.31676909934811</v>
          </cell>
          <cell r="K2963" t="str">
            <v>TONS</v>
          </cell>
        </row>
        <row r="2964">
          <cell r="A2964" t="str">
            <v>53017</v>
          </cell>
          <cell r="B2964" t="str">
            <v>53</v>
          </cell>
          <cell r="C2964" t="str">
            <v>017</v>
          </cell>
          <cell r="D2964" t="str">
            <v>Douglas</v>
          </cell>
          <cell r="E2964" t="str">
            <v>County</v>
          </cell>
          <cell r="F2964" t="str">
            <v>WA</v>
          </cell>
          <cell r="G2964">
            <v>38431</v>
          </cell>
          <cell r="H2964">
            <v>0.26595716999297442</v>
          </cell>
          <cell r="I2964">
            <v>0</v>
          </cell>
          <cell r="J2964">
            <v>0</v>
          </cell>
          <cell r="K2964" t="str">
            <v>TONS</v>
          </cell>
        </row>
        <row r="2965">
          <cell r="A2965" t="str">
            <v>53019</v>
          </cell>
          <cell r="B2965" t="str">
            <v>53</v>
          </cell>
          <cell r="C2965" t="str">
            <v>019</v>
          </cell>
          <cell r="D2965" t="str">
            <v>Ferry</v>
          </cell>
          <cell r="E2965" t="str">
            <v>County</v>
          </cell>
          <cell r="F2965" t="str">
            <v>WA</v>
          </cell>
          <cell r="G2965">
            <v>7551</v>
          </cell>
          <cell r="H2965">
            <v>1</v>
          </cell>
          <cell r="I2965">
            <v>1</v>
          </cell>
          <cell r="J2965">
            <v>34.30832674900067</v>
          </cell>
          <cell r="K2965" t="str">
            <v>TONS</v>
          </cell>
        </row>
        <row r="2966">
          <cell r="A2966" t="str">
            <v>53021</v>
          </cell>
          <cell r="B2966" t="str">
            <v>53</v>
          </cell>
          <cell r="C2966" t="str">
            <v>021</v>
          </cell>
          <cell r="D2966" t="str">
            <v>Franklin</v>
          </cell>
          <cell r="E2966" t="str">
            <v>County</v>
          </cell>
          <cell r="F2966" t="str">
            <v>WA</v>
          </cell>
          <cell r="G2966">
            <v>78163</v>
          </cell>
          <cell r="H2966">
            <v>0.13333674500722847</v>
          </cell>
          <cell r="I2966">
            <v>1</v>
          </cell>
          <cell r="J2966">
            <v>0</v>
          </cell>
          <cell r="K2966" t="str">
            <v>TONS</v>
          </cell>
        </row>
        <row r="2967">
          <cell r="A2967" t="str">
            <v>53023</v>
          </cell>
          <cell r="B2967" t="str">
            <v>53</v>
          </cell>
          <cell r="C2967" t="str">
            <v>023</v>
          </cell>
          <cell r="D2967" t="str">
            <v>Garfield</v>
          </cell>
          <cell r="E2967" t="str">
            <v>County</v>
          </cell>
          <cell r="F2967" t="str">
            <v>WA</v>
          </cell>
          <cell r="G2967">
            <v>2266</v>
          </cell>
          <cell r="H2967">
            <v>1</v>
          </cell>
          <cell r="I2967">
            <v>1</v>
          </cell>
          <cell r="J2967">
            <v>10.295678507910941</v>
          </cell>
          <cell r="K2967" t="str">
            <v>TONS</v>
          </cell>
        </row>
        <row r="2968">
          <cell r="A2968" t="str">
            <v>53025</v>
          </cell>
          <cell r="B2968" t="str">
            <v>53</v>
          </cell>
          <cell r="C2968" t="str">
            <v>025</v>
          </cell>
          <cell r="D2968" t="str">
            <v>Grant</v>
          </cell>
          <cell r="E2968" t="str">
            <v>County</v>
          </cell>
          <cell r="F2968" t="str">
            <v>WA</v>
          </cell>
          <cell r="G2968">
            <v>89120</v>
          </cell>
          <cell r="H2968">
            <v>0.3874887791741472</v>
          </cell>
          <cell r="I2968">
            <v>0.5</v>
          </cell>
          <cell r="J2968">
            <v>78.451161940354922</v>
          </cell>
          <cell r="K2968" t="str">
            <v>TONS</v>
          </cell>
        </row>
        <row r="2969">
          <cell r="A2969" t="str">
            <v>53027</v>
          </cell>
          <cell r="B2969" t="str">
            <v>53</v>
          </cell>
          <cell r="C2969" t="str">
            <v>027</v>
          </cell>
          <cell r="D2969" t="str">
            <v>Grays Harbor</v>
          </cell>
          <cell r="E2969" t="str">
            <v>County</v>
          </cell>
          <cell r="F2969" t="str">
            <v>WA</v>
          </cell>
          <cell r="G2969">
            <v>72797</v>
          </cell>
          <cell r="H2969">
            <v>0.40112916741074495</v>
          </cell>
          <cell r="I2969">
            <v>1</v>
          </cell>
          <cell r="J2969">
            <v>132.6761289097561</v>
          </cell>
          <cell r="K2969" t="str">
            <v>TONS</v>
          </cell>
        </row>
        <row r="2970">
          <cell r="A2970" t="str">
            <v>53029</v>
          </cell>
          <cell r="B2970" t="str">
            <v>53</v>
          </cell>
          <cell r="C2970" t="str">
            <v>029</v>
          </cell>
          <cell r="D2970" t="str">
            <v>Island</v>
          </cell>
          <cell r="E2970" t="str">
            <v>County</v>
          </cell>
          <cell r="F2970" t="str">
            <v>WA</v>
          </cell>
          <cell r="G2970">
            <v>78506</v>
          </cell>
          <cell r="H2970">
            <v>0.46895778666598731</v>
          </cell>
          <cell r="I2970">
            <v>0.5</v>
          </cell>
          <cell r="J2970">
            <v>83.637621347583675</v>
          </cell>
          <cell r="K2970" t="str">
            <v>TONS</v>
          </cell>
        </row>
        <row r="2971">
          <cell r="A2971" t="str">
            <v>53031</v>
          </cell>
          <cell r="B2971" t="str">
            <v>53</v>
          </cell>
          <cell r="C2971" t="str">
            <v>031</v>
          </cell>
          <cell r="D2971" t="str">
            <v>Jefferson</v>
          </cell>
          <cell r="E2971" t="str">
            <v>County</v>
          </cell>
          <cell r="F2971" t="str">
            <v>WA</v>
          </cell>
          <cell r="G2971">
            <v>29872</v>
          </cell>
          <cell r="H2971">
            <v>0.57468532404927697</v>
          </cell>
          <cell r="I2971">
            <v>1</v>
          </cell>
          <cell r="J2971">
            <v>77.999078969685385</v>
          </cell>
          <cell r="K2971" t="str">
            <v>TONS</v>
          </cell>
        </row>
        <row r="2972">
          <cell r="A2972" t="str">
            <v>53033</v>
          </cell>
          <cell r="B2972" t="str">
            <v>53</v>
          </cell>
          <cell r="C2972" t="str">
            <v>033</v>
          </cell>
          <cell r="D2972" t="str">
            <v>King</v>
          </cell>
          <cell r="E2972" t="str">
            <v>County</v>
          </cell>
          <cell r="F2972" t="str">
            <v>WA</v>
          </cell>
          <cell r="G2972">
            <v>1931249</v>
          </cell>
          <cell r="H2972">
            <v>3.2071472917267529E-2</v>
          </cell>
          <cell r="I2972">
            <v>1</v>
          </cell>
          <cell r="J2972">
            <v>0</v>
          </cell>
          <cell r="K2972" t="str">
            <v>TONS</v>
          </cell>
        </row>
        <row r="2973">
          <cell r="A2973" t="str">
            <v>53035</v>
          </cell>
          <cell r="B2973" t="str">
            <v>53</v>
          </cell>
          <cell r="C2973" t="str">
            <v>035</v>
          </cell>
          <cell r="D2973" t="str">
            <v>Kitsap</v>
          </cell>
          <cell r="E2973" t="str">
            <v>County</v>
          </cell>
          <cell r="F2973" t="str">
            <v>WA</v>
          </cell>
          <cell r="G2973">
            <v>251133</v>
          </cell>
          <cell r="H2973">
            <v>0.16741726495522294</v>
          </cell>
          <cell r="I2973">
            <v>1</v>
          </cell>
          <cell r="J2973">
            <v>0</v>
          </cell>
          <cell r="K2973" t="str">
            <v>TONS</v>
          </cell>
        </row>
        <row r="2974">
          <cell r="A2974" t="str">
            <v>53037</v>
          </cell>
          <cell r="B2974" t="str">
            <v>53</v>
          </cell>
          <cell r="C2974" t="str">
            <v>037</v>
          </cell>
          <cell r="D2974" t="str">
            <v>Kittitas</v>
          </cell>
          <cell r="E2974" t="str">
            <v>County</v>
          </cell>
          <cell r="F2974" t="str">
            <v>WA</v>
          </cell>
          <cell r="G2974">
            <v>40915</v>
          </cell>
          <cell r="H2974">
            <v>0.40056214102407428</v>
          </cell>
          <cell r="I2974">
            <v>1</v>
          </cell>
          <cell r="J2974">
            <v>74.464199058319679</v>
          </cell>
          <cell r="K2974" t="str">
            <v>TONS</v>
          </cell>
        </row>
        <row r="2975">
          <cell r="A2975" t="str">
            <v>53039</v>
          </cell>
          <cell r="B2975" t="str">
            <v>53</v>
          </cell>
          <cell r="C2975" t="str">
            <v>039</v>
          </cell>
          <cell r="D2975" t="str">
            <v>Klickitat</v>
          </cell>
          <cell r="E2975" t="str">
            <v>County</v>
          </cell>
          <cell r="F2975" t="str">
            <v>WA</v>
          </cell>
          <cell r="G2975">
            <v>20318</v>
          </cell>
          <cell r="H2975">
            <v>0.60212619352298458</v>
          </cell>
          <cell r="I2975">
            <v>1</v>
          </cell>
          <cell r="J2975">
            <v>55.585759428853677</v>
          </cell>
          <cell r="K2975" t="str">
            <v>TONS</v>
          </cell>
        </row>
        <row r="2976">
          <cell r="A2976" t="str">
            <v>53041</v>
          </cell>
          <cell r="B2976" t="str">
            <v>53</v>
          </cell>
          <cell r="C2976" t="str">
            <v>041</v>
          </cell>
          <cell r="D2976" t="str">
            <v>Lewis</v>
          </cell>
          <cell r="E2976" t="str">
            <v>County</v>
          </cell>
          <cell r="F2976" t="str">
            <v>WA</v>
          </cell>
          <cell r="G2976">
            <v>75455</v>
          </cell>
          <cell r="H2976">
            <v>0.60654694851235835</v>
          </cell>
          <cell r="I2976">
            <v>1</v>
          </cell>
          <cell r="J2976">
            <v>207.94453586564873</v>
          </cell>
          <cell r="K2976" t="str">
            <v>TONS</v>
          </cell>
        </row>
        <row r="2977">
          <cell r="A2977" t="str">
            <v>53043</v>
          </cell>
          <cell r="B2977" t="str">
            <v>53</v>
          </cell>
          <cell r="C2977" t="str">
            <v>043</v>
          </cell>
          <cell r="D2977" t="str">
            <v>Lincoln</v>
          </cell>
          <cell r="E2977" t="str">
            <v>County</v>
          </cell>
          <cell r="F2977" t="str">
            <v>WA</v>
          </cell>
          <cell r="G2977">
            <v>10570</v>
          </cell>
          <cell r="H2977">
            <v>1</v>
          </cell>
          <cell r="I2977">
            <v>0.5</v>
          </cell>
          <cell r="J2977">
            <v>24.012648241089728</v>
          </cell>
          <cell r="K2977" t="str">
            <v>TONS</v>
          </cell>
        </row>
        <row r="2978">
          <cell r="A2978" t="str">
            <v>53045</v>
          </cell>
          <cell r="B2978" t="str">
            <v>53</v>
          </cell>
          <cell r="C2978" t="str">
            <v>045</v>
          </cell>
          <cell r="D2978" t="str">
            <v>Mason</v>
          </cell>
          <cell r="E2978" t="str">
            <v>County</v>
          </cell>
          <cell r="F2978" t="str">
            <v>WA</v>
          </cell>
          <cell r="G2978">
            <v>60699</v>
          </cell>
          <cell r="H2978">
            <v>0.63696271767244927</v>
          </cell>
          <cell r="I2978">
            <v>1</v>
          </cell>
          <cell r="J2978">
            <v>175.66717482407796</v>
          </cell>
          <cell r="K2978" t="str">
            <v>TONS</v>
          </cell>
        </row>
        <row r="2979">
          <cell r="A2979" t="str">
            <v>53047</v>
          </cell>
          <cell r="B2979" t="str">
            <v>53</v>
          </cell>
          <cell r="C2979" t="str">
            <v>047</v>
          </cell>
          <cell r="D2979" t="str">
            <v>Okanogan</v>
          </cell>
          <cell r="E2979" t="str">
            <v>County</v>
          </cell>
          <cell r="F2979" t="str">
            <v>WA</v>
          </cell>
          <cell r="G2979">
            <v>41120</v>
          </cell>
          <cell r="H2979">
            <v>0.79987840466926075</v>
          </cell>
          <cell r="I2979">
            <v>1</v>
          </cell>
          <cell r="J2979">
            <v>149.44181897780174</v>
          </cell>
          <cell r="K2979" t="str">
            <v>TONS</v>
          </cell>
        </row>
        <row r="2980">
          <cell r="A2980" t="str">
            <v>53049</v>
          </cell>
          <cell r="B2980" t="str">
            <v>53</v>
          </cell>
          <cell r="C2980" t="str">
            <v>049</v>
          </cell>
          <cell r="D2980" t="str">
            <v>Pacific</v>
          </cell>
          <cell r="E2980" t="str">
            <v>County</v>
          </cell>
          <cell r="F2980" t="str">
            <v>WA</v>
          </cell>
          <cell r="G2980">
            <v>20920</v>
          </cell>
          <cell r="H2980">
            <v>0.64770554493307841</v>
          </cell>
          <cell r="I2980">
            <v>1</v>
          </cell>
          <cell r="J2980">
            <v>61.56506786504557</v>
          </cell>
          <cell r="K2980" t="str">
            <v>TONS</v>
          </cell>
        </row>
        <row r="2981">
          <cell r="A2981" t="str">
            <v>53051</v>
          </cell>
          <cell r="B2981" t="str">
            <v>53</v>
          </cell>
          <cell r="C2981" t="str">
            <v>051</v>
          </cell>
          <cell r="D2981" t="str">
            <v>Pend Oreille</v>
          </cell>
          <cell r="E2981" t="str">
            <v>County</v>
          </cell>
          <cell r="F2981" t="str">
            <v>WA</v>
          </cell>
          <cell r="G2981">
            <v>13001</v>
          </cell>
          <cell r="H2981">
            <v>0.83108991616029537</v>
          </cell>
          <cell r="I2981">
            <v>1</v>
          </cell>
          <cell r="J2981">
            <v>49.093030131499432</v>
          </cell>
          <cell r="K2981" t="str">
            <v>TONS</v>
          </cell>
        </row>
        <row r="2982">
          <cell r="A2982" t="str">
            <v>53053</v>
          </cell>
          <cell r="B2982" t="str">
            <v>53</v>
          </cell>
          <cell r="C2982" t="str">
            <v>053</v>
          </cell>
          <cell r="D2982" t="str">
            <v>Pierce</v>
          </cell>
          <cell r="E2982" t="str">
            <v>County</v>
          </cell>
          <cell r="F2982" t="str">
            <v>WA</v>
          </cell>
          <cell r="G2982">
            <v>795225</v>
          </cell>
          <cell r="H2982">
            <v>6.5907133201295237E-2</v>
          </cell>
          <cell r="I2982">
            <v>1</v>
          </cell>
          <cell r="J2982">
            <v>0</v>
          </cell>
          <cell r="K2982" t="str">
            <v>TONS</v>
          </cell>
        </row>
        <row r="2983">
          <cell r="A2983" t="str">
            <v>53055</v>
          </cell>
          <cell r="B2983" t="str">
            <v>53</v>
          </cell>
          <cell r="C2983" t="str">
            <v>055</v>
          </cell>
          <cell r="D2983" t="str">
            <v>San Juan</v>
          </cell>
          <cell r="E2983" t="str">
            <v>County</v>
          </cell>
          <cell r="F2983" t="str">
            <v>WA</v>
          </cell>
          <cell r="G2983">
            <v>15769</v>
          </cell>
          <cell r="H2983">
            <v>1</v>
          </cell>
          <cell r="I2983">
            <v>0.5</v>
          </cell>
          <cell r="J2983">
            <v>35.823599821546253</v>
          </cell>
          <cell r="K2983" t="str">
            <v>TONS</v>
          </cell>
        </row>
        <row r="2984">
          <cell r="A2984" t="str">
            <v>53057</v>
          </cell>
          <cell r="B2984" t="str">
            <v>53</v>
          </cell>
          <cell r="C2984" t="str">
            <v>057</v>
          </cell>
          <cell r="D2984" t="str">
            <v>Skagit</v>
          </cell>
          <cell r="E2984" t="str">
            <v>County</v>
          </cell>
          <cell r="F2984" t="str">
            <v>WA</v>
          </cell>
          <cell r="G2984">
            <v>116901</v>
          </cell>
          <cell r="H2984">
            <v>0.29021137543733588</v>
          </cell>
          <cell r="I2984">
            <v>1</v>
          </cell>
          <cell r="J2984">
            <v>154.14439058225355</v>
          </cell>
          <cell r="K2984" t="str">
            <v>TONS</v>
          </cell>
        </row>
        <row r="2985">
          <cell r="A2985" t="str">
            <v>53059</v>
          </cell>
          <cell r="B2985" t="str">
            <v>53</v>
          </cell>
          <cell r="C2985" t="str">
            <v>059</v>
          </cell>
          <cell r="D2985" t="str">
            <v>Skamania</v>
          </cell>
          <cell r="E2985" t="str">
            <v>County</v>
          </cell>
          <cell r="F2985" t="str">
            <v>WA</v>
          </cell>
          <cell r="G2985">
            <v>11066</v>
          </cell>
          <cell r="H2985">
            <v>1</v>
          </cell>
          <cell r="I2985">
            <v>1</v>
          </cell>
          <cell r="J2985">
            <v>50.278896014361202</v>
          </cell>
          <cell r="K2985" t="str">
            <v>TONS</v>
          </cell>
        </row>
        <row r="2986">
          <cell r="A2986" t="str">
            <v>53061</v>
          </cell>
          <cell r="B2986" t="str">
            <v>53</v>
          </cell>
          <cell r="C2986" t="str">
            <v>061</v>
          </cell>
          <cell r="D2986" t="str">
            <v>Snohomish</v>
          </cell>
          <cell r="E2986" t="str">
            <v>County</v>
          </cell>
          <cell r="F2986" t="str">
            <v>WA</v>
          </cell>
          <cell r="G2986">
            <v>713335</v>
          </cell>
          <cell r="H2986">
            <v>0.10819460702194621</v>
          </cell>
          <cell r="I2986">
            <v>1</v>
          </cell>
          <cell r="J2986">
            <v>0</v>
          </cell>
          <cell r="K2986" t="str">
            <v>TONS</v>
          </cell>
        </row>
        <row r="2987">
          <cell r="A2987" t="str">
            <v>53063</v>
          </cell>
          <cell r="B2987" t="str">
            <v>53</v>
          </cell>
          <cell r="C2987" t="str">
            <v>063</v>
          </cell>
          <cell r="D2987" t="str">
            <v>Spokane</v>
          </cell>
          <cell r="E2987" t="str">
            <v>County</v>
          </cell>
          <cell r="F2987" t="str">
            <v>WA</v>
          </cell>
          <cell r="G2987">
            <v>471221</v>
          </cell>
          <cell r="H2987">
            <v>0.13671716667975323</v>
          </cell>
          <cell r="I2987">
            <v>1</v>
          </cell>
          <cell r="J2987">
            <v>0</v>
          </cell>
          <cell r="K2987" t="str">
            <v>TONS</v>
          </cell>
        </row>
        <row r="2988">
          <cell r="A2988" t="str">
            <v>53065</v>
          </cell>
          <cell r="B2988" t="str">
            <v>53</v>
          </cell>
          <cell r="C2988" t="str">
            <v>065</v>
          </cell>
          <cell r="D2988" t="str">
            <v>Stevens</v>
          </cell>
          <cell r="E2988" t="str">
            <v>County</v>
          </cell>
          <cell r="F2988" t="str">
            <v>WA</v>
          </cell>
          <cell r="G2988">
            <v>43531</v>
          </cell>
          <cell r="H2988">
            <v>0.7920562357859916</v>
          </cell>
          <cell r="I2988">
            <v>1</v>
          </cell>
          <cell r="J2988">
            <v>156.65697231873844</v>
          </cell>
          <cell r="K2988" t="str">
            <v>TONS</v>
          </cell>
        </row>
        <row r="2989">
          <cell r="A2989" t="str">
            <v>53067</v>
          </cell>
          <cell r="B2989" t="str">
            <v>53</v>
          </cell>
          <cell r="C2989" t="str">
            <v>067</v>
          </cell>
          <cell r="D2989" t="str">
            <v>Thurston</v>
          </cell>
          <cell r="E2989" t="str">
            <v>County</v>
          </cell>
          <cell r="F2989" t="str">
            <v>WA</v>
          </cell>
          <cell r="G2989">
            <v>252264</v>
          </cell>
          <cell r="H2989">
            <v>0.20988726096470364</v>
          </cell>
          <cell r="I2989">
            <v>1</v>
          </cell>
          <cell r="J2989">
            <v>240.567206512957</v>
          </cell>
          <cell r="K2989" t="str">
            <v>TONS</v>
          </cell>
        </row>
        <row r="2990">
          <cell r="A2990" t="str">
            <v>53069</v>
          </cell>
          <cell r="B2990" t="str">
            <v>53</v>
          </cell>
          <cell r="C2990" t="str">
            <v>069</v>
          </cell>
          <cell r="D2990" t="str">
            <v>Wahkiakum</v>
          </cell>
          <cell r="E2990" t="str">
            <v>County</v>
          </cell>
          <cell r="F2990" t="str">
            <v>WA</v>
          </cell>
          <cell r="G2990">
            <v>3978</v>
          </cell>
          <cell r="H2990">
            <v>1</v>
          </cell>
          <cell r="I2990">
            <v>1</v>
          </cell>
          <cell r="J2990">
            <v>18.074231731893079</v>
          </cell>
          <cell r="K2990" t="str">
            <v>TONS</v>
          </cell>
        </row>
        <row r="2991">
          <cell r="A2991" t="str">
            <v>53071</v>
          </cell>
          <cell r="B2991" t="str">
            <v>53</v>
          </cell>
          <cell r="C2991" t="str">
            <v>071</v>
          </cell>
          <cell r="D2991" t="str">
            <v>Walla Walla</v>
          </cell>
          <cell r="E2991" t="str">
            <v>County</v>
          </cell>
          <cell r="F2991" t="str">
            <v>WA</v>
          </cell>
          <cell r="G2991">
            <v>58781</v>
          </cell>
          <cell r="H2991">
            <v>0.17124581072115139</v>
          </cell>
          <cell r="I2991">
            <v>1</v>
          </cell>
          <cell r="J2991">
            <v>0</v>
          </cell>
          <cell r="K2991" t="str">
            <v>TONS</v>
          </cell>
        </row>
        <row r="2992">
          <cell r="A2992" t="str">
            <v>53073</v>
          </cell>
          <cell r="B2992" t="str">
            <v>53</v>
          </cell>
          <cell r="C2992" t="str">
            <v>073</v>
          </cell>
          <cell r="D2992" t="str">
            <v>Whatcom</v>
          </cell>
          <cell r="E2992" t="str">
            <v>County</v>
          </cell>
          <cell r="F2992" t="str">
            <v>WA</v>
          </cell>
          <cell r="G2992">
            <v>201140</v>
          </cell>
          <cell r="H2992">
            <v>0.25873520930695038</v>
          </cell>
          <cell r="I2992">
            <v>1</v>
          </cell>
          <cell r="J2992">
            <v>236.45529607621413</v>
          </cell>
          <cell r="K2992" t="str">
            <v>TONS</v>
          </cell>
        </row>
        <row r="2993">
          <cell r="A2993" t="str">
            <v>53075</v>
          </cell>
          <cell r="B2993" t="str">
            <v>53</v>
          </cell>
          <cell r="C2993" t="str">
            <v>075</v>
          </cell>
          <cell r="D2993" t="str">
            <v>Whitman</v>
          </cell>
          <cell r="E2993" t="str">
            <v>County</v>
          </cell>
          <cell r="F2993" t="str">
            <v>WA</v>
          </cell>
          <cell r="G2993">
            <v>44776</v>
          </cell>
          <cell r="H2993">
            <v>0.27530373414329107</v>
          </cell>
          <cell r="I2993">
            <v>0.5</v>
          </cell>
          <cell r="J2993">
            <v>28.004154670568884</v>
          </cell>
          <cell r="K2993" t="str">
            <v>TONS</v>
          </cell>
        </row>
        <row r="2994">
          <cell r="A2994" t="str">
            <v>53077</v>
          </cell>
          <cell r="B2994" t="str">
            <v>53</v>
          </cell>
          <cell r="C2994" t="str">
            <v>077</v>
          </cell>
          <cell r="D2994" t="str">
            <v>Yakima</v>
          </cell>
          <cell r="E2994" t="str">
            <v>County</v>
          </cell>
          <cell r="F2994" t="str">
            <v>WA</v>
          </cell>
          <cell r="G2994">
            <v>243231</v>
          </cell>
          <cell r="H2994">
            <v>0.23519206022258676</v>
          </cell>
          <cell r="I2994">
            <v>1</v>
          </cell>
          <cell r="J2994">
            <v>259.91817507659016</v>
          </cell>
          <cell r="K2994" t="str">
            <v>TONS</v>
          </cell>
        </row>
        <row r="2995">
          <cell r="A2995" t="str">
            <v>54001</v>
          </cell>
          <cell r="B2995" t="str">
            <v>54</v>
          </cell>
          <cell r="C2995" t="str">
            <v>001</v>
          </cell>
          <cell r="D2995" t="str">
            <v>Barbour</v>
          </cell>
          <cell r="E2995" t="str">
            <v>County</v>
          </cell>
          <cell r="F2995" t="str">
            <v>WV</v>
          </cell>
          <cell r="G2995">
            <v>16589</v>
          </cell>
          <cell r="H2995">
            <v>0.83724154560250763</v>
          </cell>
          <cell r="I2995">
            <v>1</v>
          </cell>
          <cell r="J2995">
            <v>63.105330448532676</v>
          </cell>
          <cell r="K2995" t="str">
            <v>TONS</v>
          </cell>
        </row>
        <row r="2996">
          <cell r="A2996" t="str">
            <v>54003</v>
          </cell>
          <cell r="B2996" t="str">
            <v>54</v>
          </cell>
          <cell r="C2996" t="str">
            <v>003</v>
          </cell>
          <cell r="D2996" t="str">
            <v>Berkeley</v>
          </cell>
          <cell r="E2996" t="str">
            <v>County</v>
          </cell>
          <cell r="F2996" t="str">
            <v>WV</v>
          </cell>
          <cell r="G2996">
            <v>104169</v>
          </cell>
          <cell r="H2996">
            <v>0.31625531588092426</v>
          </cell>
          <cell r="I2996">
            <v>1</v>
          </cell>
          <cell r="J2996">
            <v>149.68262699232923</v>
          </cell>
          <cell r="K2996" t="str">
            <v>TONS</v>
          </cell>
        </row>
        <row r="2997">
          <cell r="A2997" t="str">
            <v>54005</v>
          </cell>
          <cell r="B2997" t="str">
            <v>54</v>
          </cell>
          <cell r="C2997" t="str">
            <v>005</v>
          </cell>
          <cell r="D2997" t="str">
            <v>Boone</v>
          </cell>
          <cell r="E2997" t="str">
            <v>County</v>
          </cell>
          <cell r="F2997" t="str">
            <v>WV</v>
          </cell>
          <cell r="G2997">
            <v>24629</v>
          </cell>
          <cell r="H2997">
            <v>0.81408096146818787</v>
          </cell>
          <cell r="I2997">
            <v>1</v>
          </cell>
          <cell r="J2997">
            <v>91.098126250491788</v>
          </cell>
          <cell r="K2997" t="str">
            <v>TONS</v>
          </cell>
        </row>
        <row r="2998">
          <cell r="A2998" t="str">
            <v>54007</v>
          </cell>
          <cell r="B2998" t="str">
            <v>54</v>
          </cell>
          <cell r="C2998" t="str">
            <v>007</v>
          </cell>
          <cell r="D2998" t="str">
            <v>Braxton</v>
          </cell>
          <cell r="E2998" t="str">
            <v>County</v>
          </cell>
          <cell r="F2998" t="str">
            <v>WV</v>
          </cell>
          <cell r="G2998">
            <v>14523</v>
          </cell>
          <cell r="H2998">
            <v>1</v>
          </cell>
          <cell r="I2998">
            <v>1</v>
          </cell>
          <cell r="J2998">
            <v>65.985939527974665</v>
          </cell>
          <cell r="K2998" t="str">
            <v>TONS</v>
          </cell>
        </row>
        <row r="2999">
          <cell r="A2999" t="str">
            <v>54009</v>
          </cell>
          <cell r="B2999" t="str">
            <v>54</v>
          </cell>
          <cell r="C2999" t="str">
            <v>009</v>
          </cell>
          <cell r="D2999" t="str">
            <v>Brooke</v>
          </cell>
          <cell r="E2999" t="str">
            <v>County</v>
          </cell>
          <cell r="F2999" t="str">
            <v>WV</v>
          </cell>
          <cell r="G2999">
            <v>24069</v>
          </cell>
          <cell r="H2999">
            <v>0.42128879471519382</v>
          </cell>
          <cell r="I2999">
            <v>1</v>
          </cell>
          <cell r="J2999">
            <v>46.071571081296092</v>
          </cell>
          <cell r="K2999" t="str">
            <v>TONS</v>
          </cell>
        </row>
        <row r="3000">
          <cell r="A3000" t="str">
            <v>54011</v>
          </cell>
          <cell r="B3000" t="str">
            <v>54</v>
          </cell>
          <cell r="C3000" t="str">
            <v>011</v>
          </cell>
          <cell r="D3000" t="str">
            <v>Cabell</v>
          </cell>
          <cell r="E3000" t="str">
            <v>County</v>
          </cell>
          <cell r="F3000" t="str">
            <v>WV</v>
          </cell>
          <cell r="G3000">
            <v>96319</v>
          </cell>
          <cell r="H3000">
            <v>0.21558570998453058</v>
          </cell>
          <cell r="I3000">
            <v>1</v>
          </cell>
          <cell r="J3000">
            <v>94.346762672890847</v>
          </cell>
          <cell r="K3000" t="str">
            <v>TONS</v>
          </cell>
        </row>
        <row r="3001">
          <cell r="A3001" t="str">
            <v>54013</v>
          </cell>
          <cell r="B3001" t="str">
            <v>54</v>
          </cell>
          <cell r="C3001" t="str">
            <v>013</v>
          </cell>
          <cell r="D3001" t="str">
            <v>Calhoun</v>
          </cell>
          <cell r="E3001" t="str">
            <v>County</v>
          </cell>
          <cell r="F3001" t="str">
            <v>WV</v>
          </cell>
          <cell r="G3001">
            <v>7627</v>
          </cell>
          <cell r="H3001">
            <v>1</v>
          </cell>
          <cell r="I3001">
            <v>1</v>
          </cell>
          <cell r="J3001">
            <v>34.65363635473819</v>
          </cell>
          <cell r="K3001" t="str">
            <v>TONS</v>
          </cell>
        </row>
        <row r="3002">
          <cell r="A3002" t="str">
            <v>54015</v>
          </cell>
          <cell r="B3002" t="str">
            <v>54</v>
          </cell>
          <cell r="C3002" t="str">
            <v>015</v>
          </cell>
          <cell r="D3002" t="str">
            <v>Clay</v>
          </cell>
          <cell r="E3002" t="str">
            <v>County</v>
          </cell>
          <cell r="F3002" t="str">
            <v>WV</v>
          </cell>
          <cell r="G3002">
            <v>9386</v>
          </cell>
          <cell r="H3002">
            <v>1</v>
          </cell>
          <cell r="I3002">
            <v>1</v>
          </cell>
          <cell r="J3002">
            <v>42.645736308584333</v>
          </cell>
          <cell r="K3002" t="str">
            <v>TONS</v>
          </cell>
        </row>
        <row r="3003">
          <cell r="A3003" t="str">
            <v>54017</v>
          </cell>
          <cell r="B3003" t="str">
            <v>54</v>
          </cell>
          <cell r="C3003" t="str">
            <v>017</v>
          </cell>
          <cell r="D3003" t="str">
            <v>Doddridge</v>
          </cell>
          <cell r="E3003" t="str">
            <v>County</v>
          </cell>
          <cell r="F3003" t="str">
            <v>WV</v>
          </cell>
          <cell r="G3003">
            <v>8202</v>
          </cell>
          <cell r="H3003">
            <v>1</v>
          </cell>
          <cell r="I3003">
            <v>1</v>
          </cell>
          <cell r="J3003">
            <v>37.266176134989202</v>
          </cell>
          <cell r="K3003" t="str">
            <v>TONS</v>
          </cell>
        </row>
        <row r="3004">
          <cell r="A3004" t="str">
            <v>54019</v>
          </cell>
          <cell r="B3004" t="str">
            <v>54</v>
          </cell>
          <cell r="C3004" t="str">
            <v>019</v>
          </cell>
          <cell r="D3004" t="str">
            <v>Fayette</v>
          </cell>
          <cell r="E3004" t="str">
            <v>County</v>
          </cell>
          <cell r="F3004" t="str">
            <v>WV</v>
          </cell>
          <cell r="G3004">
            <v>46039</v>
          </cell>
          <cell r="H3004">
            <v>0.57872673168400701</v>
          </cell>
          <cell r="I3004">
            <v>1</v>
          </cell>
          <cell r="J3004">
            <v>121.05827809566598</v>
          </cell>
          <cell r="K3004" t="str">
            <v>TONS</v>
          </cell>
        </row>
        <row r="3005">
          <cell r="A3005" t="str">
            <v>54021</v>
          </cell>
          <cell r="B3005" t="str">
            <v>54</v>
          </cell>
          <cell r="C3005" t="str">
            <v>021</v>
          </cell>
          <cell r="D3005" t="str">
            <v>Gilmer</v>
          </cell>
          <cell r="E3005" t="str">
            <v>County</v>
          </cell>
          <cell r="F3005" t="str">
            <v>WV</v>
          </cell>
          <cell r="G3005">
            <v>8693</v>
          </cell>
          <cell r="H3005">
            <v>0.60715518233061083</v>
          </cell>
          <cell r="I3005">
            <v>1</v>
          </cell>
          <cell r="J3005">
            <v>23.98084340898232</v>
          </cell>
          <cell r="K3005" t="str">
            <v>TONS</v>
          </cell>
        </row>
        <row r="3006">
          <cell r="A3006" t="str">
            <v>54023</v>
          </cell>
          <cell r="B3006" t="str">
            <v>54</v>
          </cell>
          <cell r="C3006" t="str">
            <v>023</v>
          </cell>
          <cell r="D3006" t="str">
            <v>Grant</v>
          </cell>
          <cell r="E3006" t="str">
            <v>County</v>
          </cell>
          <cell r="F3006" t="str">
            <v>WV</v>
          </cell>
          <cell r="G3006">
            <v>11937</v>
          </cell>
          <cell r="H3006">
            <v>0.78679735276870233</v>
          </cell>
          <cell r="I3006">
            <v>1</v>
          </cell>
          <cell r="J3006">
            <v>42.672997593247814</v>
          </cell>
          <cell r="K3006" t="str">
            <v>TONS</v>
          </cell>
        </row>
        <row r="3007">
          <cell r="A3007" t="str">
            <v>54025</v>
          </cell>
          <cell r="B3007" t="str">
            <v>54</v>
          </cell>
          <cell r="C3007" t="str">
            <v>025</v>
          </cell>
          <cell r="D3007" t="str">
            <v>Greenbrier</v>
          </cell>
          <cell r="E3007" t="str">
            <v>County</v>
          </cell>
          <cell r="F3007" t="str">
            <v>WV</v>
          </cell>
          <cell r="G3007">
            <v>35480</v>
          </cell>
          <cell r="H3007">
            <v>0.6973506200676437</v>
          </cell>
          <cell r="I3007">
            <v>1</v>
          </cell>
          <cell r="J3007">
            <v>112.41645085734001</v>
          </cell>
          <cell r="K3007" t="str">
            <v>TONS</v>
          </cell>
        </row>
        <row r="3008">
          <cell r="A3008" t="str">
            <v>54027</v>
          </cell>
          <cell r="B3008" t="str">
            <v>54</v>
          </cell>
          <cell r="C3008" t="str">
            <v>027</v>
          </cell>
          <cell r="D3008" t="str">
            <v>Hampshire</v>
          </cell>
          <cell r="E3008" t="str">
            <v>County</v>
          </cell>
          <cell r="F3008" t="str">
            <v>WV</v>
          </cell>
          <cell r="G3008">
            <v>23964</v>
          </cell>
          <cell r="H3008">
            <v>1</v>
          </cell>
          <cell r="I3008">
            <v>1</v>
          </cell>
          <cell r="J3008">
            <v>108.88157094597432</v>
          </cell>
          <cell r="K3008" t="str">
            <v>TONS</v>
          </cell>
        </row>
        <row r="3009">
          <cell r="A3009" t="str">
            <v>54029</v>
          </cell>
          <cell r="B3009" t="str">
            <v>54</v>
          </cell>
          <cell r="C3009" t="str">
            <v>029</v>
          </cell>
          <cell r="D3009" t="str">
            <v>Hancock</v>
          </cell>
          <cell r="E3009" t="str">
            <v>County</v>
          </cell>
          <cell r="F3009" t="str">
            <v>WV</v>
          </cell>
          <cell r="G3009">
            <v>30676</v>
          </cell>
          <cell r="H3009">
            <v>0.30310340331203545</v>
          </cell>
          <cell r="I3009">
            <v>1</v>
          </cell>
          <cell r="J3009">
            <v>42.245904133519822</v>
          </cell>
          <cell r="K3009" t="str">
            <v>TONS</v>
          </cell>
        </row>
        <row r="3010">
          <cell r="A3010" t="str">
            <v>54031</v>
          </cell>
          <cell r="B3010" t="str">
            <v>54</v>
          </cell>
          <cell r="C3010" t="str">
            <v>031</v>
          </cell>
          <cell r="D3010" t="str">
            <v>Hardy</v>
          </cell>
          <cell r="E3010" t="str">
            <v>County</v>
          </cell>
          <cell r="F3010" t="str">
            <v>WV</v>
          </cell>
          <cell r="G3010">
            <v>14025</v>
          </cell>
          <cell r="H3010">
            <v>0.805204991087344</v>
          </cell>
          <cell r="I3010">
            <v>1</v>
          </cell>
          <cell r="J3010">
            <v>51.310281284129857</v>
          </cell>
          <cell r="K3010" t="str">
            <v>TONS</v>
          </cell>
        </row>
        <row r="3011">
          <cell r="A3011" t="str">
            <v>54033</v>
          </cell>
          <cell r="B3011" t="str">
            <v>54</v>
          </cell>
          <cell r="C3011" t="str">
            <v>033</v>
          </cell>
          <cell r="D3011" t="str">
            <v>Harrison</v>
          </cell>
          <cell r="E3011" t="str">
            <v>County</v>
          </cell>
          <cell r="F3011" t="str">
            <v>WV</v>
          </cell>
          <cell r="G3011">
            <v>69099</v>
          </cell>
          <cell r="H3011">
            <v>0.37049740227789113</v>
          </cell>
          <cell r="I3011">
            <v>1</v>
          </cell>
          <cell r="J3011">
            <v>116.31935811166284</v>
          </cell>
          <cell r="K3011" t="str">
            <v>TONS</v>
          </cell>
        </row>
        <row r="3012">
          <cell r="A3012" t="str">
            <v>54035</v>
          </cell>
          <cell r="B3012" t="str">
            <v>54</v>
          </cell>
          <cell r="C3012" t="str">
            <v>035</v>
          </cell>
          <cell r="D3012" t="str">
            <v>Jackson</v>
          </cell>
          <cell r="E3012" t="str">
            <v>County</v>
          </cell>
          <cell r="F3012" t="str">
            <v>WV</v>
          </cell>
          <cell r="G3012">
            <v>29211</v>
          </cell>
          <cell r="H3012">
            <v>0.7143884153229948</v>
          </cell>
          <cell r="I3012">
            <v>1</v>
          </cell>
          <cell r="J3012">
            <v>94.814748059614089</v>
          </cell>
          <cell r="K3012" t="str">
            <v>TONS</v>
          </cell>
        </row>
        <row r="3013">
          <cell r="A3013" t="str">
            <v>54037</v>
          </cell>
          <cell r="B3013" t="str">
            <v>54</v>
          </cell>
          <cell r="C3013" t="str">
            <v>037</v>
          </cell>
          <cell r="D3013" t="str">
            <v>Jefferson</v>
          </cell>
          <cell r="E3013" t="str">
            <v>County</v>
          </cell>
          <cell r="F3013" t="str">
            <v>WV</v>
          </cell>
          <cell r="G3013">
            <v>53498</v>
          </cell>
          <cell r="H3013">
            <v>0.4837377098209279</v>
          </cell>
          <cell r="I3013">
            <v>1</v>
          </cell>
          <cell r="J3013">
            <v>117.58246430107114</v>
          </cell>
          <cell r="K3013" t="str">
            <v>TONS</v>
          </cell>
        </row>
        <row r="3014">
          <cell r="A3014" t="str">
            <v>54039</v>
          </cell>
          <cell r="B3014" t="str">
            <v>54</v>
          </cell>
          <cell r="C3014" t="str">
            <v>039</v>
          </cell>
          <cell r="D3014" t="str">
            <v>Kanawha</v>
          </cell>
          <cell r="E3014" t="str">
            <v>County</v>
          </cell>
          <cell r="F3014" t="str">
            <v>WV</v>
          </cell>
          <cell r="G3014">
            <v>193063</v>
          </cell>
          <cell r="H3014">
            <v>0.25188151018061461</v>
          </cell>
          <cell r="I3014">
            <v>1</v>
          </cell>
          <cell r="J3014">
            <v>220.94816865013286</v>
          </cell>
          <cell r="K3014" t="str">
            <v>TONS</v>
          </cell>
        </row>
        <row r="3015">
          <cell r="A3015" t="str">
            <v>54041</v>
          </cell>
          <cell r="B3015" t="str">
            <v>54</v>
          </cell>
          <cell r="C3015" t="str">
            <v>041</v>
          </cell>
          <cell r="D3015" t="str">
            <v>Lewis</v>
          </cell>
          <cell r="E3015" t="str">
            <v>County</v>
          </cell>
          <cell r="F3015" t="str">
            <v>WV</v>
          </cell>
          <cell r="G3015">
            <v>16372</v>
          </cell>
          <cell r="H3015">
            <v>0.689897385780601</v>
          </cell>
          <cell r="I3015">
            <v>1</v>
          </cell>
          <cell r="J3015">
            <v>51.319368379017682</v>
          </cell>
          <cell r="K3015" t="str">
            <v>TONS</v>
          </cell>
        </row>
        <row r="3016">
          <cell r="A3016" t="str">
            <v>54043</v>
          </cell>
          <cell r="B3016" t="str">
            <v>54</v>
          </cell>
          <cell r="C3016" t="str">
            <v>043</v>
          </cell>
          <cell r="D3016" t="str">
            <v>Lincoln</v>
          </cell>
          <cell r="E3016" t="str">
            <v>County</v>
          </cell>
          <cell r="F3016" t="str">
            <v>WV</v>
          </cell>
          <cell r="G3016">
            <v>21720</v>
          </cell>
          <cell r="H3016">
            <v>1</v>
          </cell>
          <cell r="I3016">
            <v>1</v>
          </cell>
          <cell r="J3016">
            <v>98.685850481829476</v>
          </cell>
          <cell r="K3016" t="str">
            <v>TONS</v>
          </cell>
        </row>
        <row r="3017">
          <cell r="A3017" t="str">
            <v>54045</v>
          </cell>
          <cell r="B3017" t="str">
            <v>54</v>
          </cell>
          <cell r="C3017" t="str">
            <v>045</v>
          </cell>
          <cell r="D3017" t="str">
            <v>Logan</v>
          </cell>
          <cell r="E3017" t="str">
            <v>County</v>
          </cell>
          <cell r="F3017" t="str">
            <v>WV</v>
          </cell>
          <cell r="G3017">
            <v>36743</v>
          </cell>
          <cell r="H3017">
            <v>0.70750891326239007</v>
          </cell>
          <cell r="I3017">
            <v>1</v>
          </cell>
          <cell r="J3017">
            <v>118.11405935200918</v>
          </cell>
          <cell r="K3017" t="str">
            <v>TONS</v>
          </cell>
        </row>
        <row r="3018">
          <cell r="A3018" t="str">
            <v>54047</v>
          </cell>
          <cell r="B3018" t="str">
            <v>54</v>
          </cell>
          <cell r="C3018" t="str">
            <v>047</v>
          </cell>
          <cell r="D3018" t="str">
            <v>McDowell</v>
          </cell>
          <cell r="E3018" t="str">
            <v>County</v>
          </cell>
          <cell r="F3018" t="str">
            <v>WV</v>
          </cell>
          <cell r="G3018">
            <v>22113</v>
          </cell>
          <cell r="H3018">
            <v>0.85990141545697096</v>
          </cell>
          <cell r="I3018">
            <v>1</v>
          </cell>
          <cell r="J3018">
            <v>86.395554646039955</v>
          </cell>
          <cell r="K3018" t="str">
            <v>TONS</v>
          </cell>
        </row>
        <row r="3019">
          <cell r="A3019" t="str">
            <v>54049</v>
          </cell>
          <cell r="B3019" t="str">
            <v>54</v>
          </cell>
          <cell r="C3019" t="str">
            <v>049</v>
          </cell>
          <cell r="D3019" t="str">
            <v>Marion</v>
          </cell>
          <cell r="E3019" t="str">
            <v>County</v>
          </cell>
          <cell r="F3019" t="str">
            <v>WV</v>
          </cell>
          <cell r="G3019">
            <v>56418</v>
          </cell>
          <cell r="H3019">
            <v>0.41483214576908078</v>
          </cell>
          <cell r="I3019">
            <v>1</v>
          </cell>
          <cell r="J3019">
            <v>106.33718437738202</v>
          </cell>
          <cell r="K3019" t="str">
            <v>TONS</v>
          </cell>
        </row>
        <row r="3020">
          <cell r="A3020" t="str">
            <v>54051</v>
          </cell>
          <cell r="B3020" t="str">
            <v>54</v>
          </cell>
          <cell r="C3020" t="str">
            <v>051</v>
          </cell>
          <cell r="D3020" t="str">
            <v>Marshall</v>
          </cell>
          <cell r="E3020" t="str">
            <v>County</v>
          </cell>
          <cell r="F3020" t="str">
            <v>WV</v>
          </cell>
          <cell r="G3020">
            <v>33107</v>
          </cell>
          <cell r="H3020">
            <v>0.48992660162503399</v>
          </cell>
          <cell r="I3020">
            <v>1</v>
          </cell>
          <cell r="J3020">
            <v>73.696339540298084</v>
          </cell>
          <cell r="K3020" t="str">
            <v>TONS</v>
          </cell>
        </row>
        <row r="3021">
          <cell r="A3021" t="str">
            <v>54053</v>
          </cell>
          <cell r="B3021" t="str">
            <v>54</v>
          </cell>
          <cell r="C3021" t="str">
            <v>053</v>
          </cell>
          <cell r="D3021" t="str">
            <v>Mason</v>
          </cell>
          <cell r="E3021" t="str">
            <v>County</v>
          </cell>
          <cell r="F3021" t="str">
            <v>WV</v>
          </cell>
          <cell r="G3021">
            <v>27324</v>
          </cell>
          <cell r="H3021">
            <v>0.65008783487044353</v>
          </cell>
          <cell r="I3021">
            <v>1</v>
          </cell>
          <cell r="J3021">
            <v>80.707033246258604</v>
          </cell>
          <cell r="K3021" t="str">
            <v>TONS</v>
          </cell>
        </row>
        <row r="3022">
          <cell r="A3022" t="str">
            <v>54055</v>
          </cell>
          <cell r="B3022" t="str">
            <v>54</v>
          </cell>
          <cell r="C3022" t="str">
            <v>055</v>
          </cell>
          <cell r="D3022" t="str">
            <v>Mercer</v>
          </cell>
          <cell r="E3022" t="str">
            <v>County</v>
          </cell>
          <cell r="F3022" t="str">
            <v>WV</v>
          </cell>
          <cell r="G3022">
            <v>62264</v>
          </cell>
          <cell r="H3022">
            <v>0.40731401773095205</v>
          </cell>
          <cell r="I3022">
            <v>1</v>
          </cell>
          <cell r="J3022">
            <v>115.2289067251233</v>
          </cell>
          <cell r="K3022" t="str">
            <v>TONS</v>
          </cell>
        </row>
        <row r="3023">
          <cell r="A3023" t="str">
            <v>54057</v>
          </cell>
          <cell r="B3023" t="str">
            <v>54</v>
          </cell>
          <cell r="C3023" t="str">
            <v>057</v>
          </cell>
          <cell r="D3023" t="str">
            <v>Mineral</v>
          </cell>
          <cell r="E3023" t="str">
            <v>County</v>
          </cell>
          <cell r="F3023" t="str">
            <v>WV</v>
          </cell>
          <cell r="G3023">
            <v>28212</v>
          </cell>
          <cell r="H3023">
            <v>0.64593080958457394</v>
          </cell>
          <cell r="I3023">
            <v>1</v>
          </cell>
          <cell r="J3023">
            <v>82.797065070459425</v>
          </cell>
          <cell r="K3023" t="str">
            <v>TONS</v>
          </cell>
        </row>
        <row r="3024">
          <cell r="A3024" t="str">
            <v>54059</v>
          </cell>
          <cell r="B3024" t="str">
            <v>54</v>
          </cell>
          <cell r="C3024" t="str">
            <v>059</v>
          </cell>
          <cell r="D3024" t="str">
            <v>Mingo</v>
          </cell>
          <cell r="E3024" t="str">
            <v>County</v>
          </cell>
          <cell r="F3024" t="str">
            <v>WV</v>
          </cell>
          <cell r="G3024">
            <v>26839</v>
          </cell>
          <cell r="H3024">
            <v>0.89738812921494837</v>
          </cell>
          <cell r="I3024">
            <v>1</v>
          </cell>
          <cell r="J3024">
            <v>109.431340186688</v>
          </cell>
          <cell r="K3024" t="str">
            <v>TONS</v>
          </cell>
        </row>
        <row r="3025">
          <cell r="A3025" t="str">
            <v>54061</v>
          </cell>
          <cell r="B3025" t="str">
            <v>54</v>
          </cell>
          <cell r="C3025" t="str">
            <v>061</v>
          </cell>
          <cell r="D3025" t="str">
            <v>Monongalia</v>
          </cell>
          <cell r="E3025" t="str">
            <v>County</v>
          </cell>
          <cell r="F3025" t="str">
            <v>WV</v>
          </cell>
          <cell r="G3025">
            <v>96189</v>
          </cell>
          <cell r="H3025">
            <v>0.26862738982627954</v>
          </cell>
          <cell r="I3025">
            <v>1</v>
          </cell>
          <cell r="J3025">
            <v>117.40072240331457</v>
          </cell>
          <cell r="K3025" t="str">
            <v>TONS</v>
          </cell>
        </row>
        <row r="3026">
          <cell r="A3026" t="str">
            <v>54063</v>
          </cell>
          <cell r="B3026" t="str">
            <v>54</v>
          </cell>
          <cell r="C3026" t="str">
            <v>063</v>
          </cell>
          <cell r="D3026" t="str">
            <v>Monroe</v>
          </cell>
          <cell r="E3026" t="str">
            <v>County</v>
          </cell>
          <cell r="F3026" t="str">
            <v>WV</v>
          </cell>
          <cell r="G3026">
            <v>13502</v>
          </cell>
          <cell r="H3026">
            <v>0.88520219226781216</v>
          </cell>
          <cell r="I3026">
            <v>1</v>
          </cell>
          <cell r="J3026">
            <v>54.304479049669709</v>
          </cell>
          <cell r="K3026" t="str">
            <v>TONS</v>
          </cell>
        </row>
        <row r="3027">
          <cell r="A3027" t="str">
            <v>54065</v>
          </cell>
          <cell r="B3027" t="str">
            <v>54</v>
          </cell>
          <cell r="C3027" t="str">
            <v>065</v>
          </cell>
          <cell r="D3027" t="str">
            <v>Morgan</v>
          </cell>
          <cell r="E3027" t="str">
            <v>County</v>
          </cell>
          <cell r="F3027" t="str">
            <v>WV</v>
          </cell>
          <cell r="G3027">
            <v>17541</v>
          </cell>
          <cell r="H3027">
            <v>1</v>
          </cell>
          <cell r="I3027">
            <v>1</v>
          </cell>
          <cell r="J3027">
            <v>79.698365713709535</v>
          </cell>
          <cell r="K3027" t="str">
            <v>TONS</v>
          </cell>
        </row>
        <row r="3028">
          <cell r="A3028" t="str">
            <v>54067</v>
          </cell>
          <cell r="B3028" t="str">
            <v>54</v>
          </cell>
          <cell r="C3028" t="str">
            <v>067</v>
          </cell>
          <cell r="D3028" t="str">
            <v>Nicholas</v>
          </cell>
          <cell r="E3028" t="str">
            <v>County</v>
          </cell>
          <cell r="F3028" t="str">
            <v>WV</v>
          </cell>
          <cell r="G3028">
            <v>26233</v>
          </cell>
          <cell r="H3028">
            <v>0.87157397171501538</v>
          </cell>
          <cell r="I3028">
            <v>1</v>
          </cell>
          <cell r="J3028">
            <v>103.88366875766802</v>
          </cell>
          <cell r="K3028" t="str">
            <v>TONS</v>
          </cell>
        </row>
        <row r="3029">
          <cell r="A3029" t="str">
            <v>54069</v>
          </cell>
          <cell r="B3029" t="str">
            <v>54</v>
          </cell>
          <cell r="C3029" t="str">
            <v>069</v>
          </cell>
          <cell r="D3029" t="str">
            <v>Ohio</v>
          </cell>
          <cell r="E3029" t="str">
            <v>County</v>
          </cell>
          <cell r="F3029" t="str">
            <v>WV</v>
          </cell>
          <cell r="G3029">
            <v>44443</v>
          </cell>
          <cell r="H3029">
            <v>0.23092500506266453</v>
          </cell>
          <cell r="I3029">
            <v>1</v>
          </cell>
          <cell r="J3029">
            <v>46.630427416897604</v>
          </cell>
          <cell r="K3029" t="str">
            <v>TONS</v>
          </cell>
        </row>
        <row r="3030">
          <cell r="A3030" t="str">
            <v>54071</v>
          </cell>
          <cell r="B3030" t="str">
            <v>54</v>
          </cell>
          <cell r="C3030" t="str">
            <v>071</v>
          </cell>
          <cell r="D3030" t="str">
            <v>Pendleton</v>
          </cell>
          <cell r="E3030" t="str">
            <v>County</v>
          </cell>
          <cell r="F3030" t="str">
            <v>WV</v>
          </cell>
          <cell r="G3030">
            <v>7695</v>
          </cell>
          <cell r="H3030">
            <v>1</v>
          </cell>
          <cell r="I3030">
            <v>1</v>
          </cell>
          <cell r="J3030">
            <v>34.962597580924395</v>
          </cell>
          <cell r="K3030" t="str">
            <v>TONS</v>
          </cell>
        </row>
        <row r="3031">
          <cell r="A3031" t="str">
            <v>54073</v>
          </cell>
          <cell r="B3031" t="str">
            <v>54</v>
          </cell>
          <cell r="C3031" t="str">
            <v>073</v>
          </cell>
          <cell r="D3031" t="str">
            <v>Pleasants</v>
          </cell>
          <cell r="E3031" t="str">
            <v>County</v>
          </cell>
          <cell r="F3031" t="str">
            <v>WV</v>
          </cell>
          <cell r="G3031">
            <v>7605</v>
          </cell>
          <cell r="H3031">
            <v>0.54464168310322159</v>
          </cell>
          <cell r="I3031">
            <v>1</v>
          </cell>
          <cell r="J3031">
            <v>18.819373512695112</v>
          </cell>
          <cell r="K3031" t="str">
            <v>TONS</v>
          </cell>
        </row>
        <row r="3032">
          <cell r="A3032" t="str">
            <v>54075</v>
          </cell>
          <cell r="B3032" t="str">
            <v>54</v>
          </cell>
          <cell r="C3032" t="str">
            <v>075</v>
          </cell>
          <cell r="D3032" t="str">
            <v>Pocahontas</v>
          </cell>
          <cell r="E3032" t="str">
            <v>County</v>
          </cell>
          <cell r="F3032" t="str">
            <v>WV</v>
          </cell>
          <cell r="G3032">
            <v>8719</v>
          </cell>
          <cell r="H3032">
            <v>1</v>
          </cell>
          <cell r="I3032">
            <v>1</v>
          </cell>
          <cell r="J3032">
            <v>39.61519016349316</v>
          </cell>
          <cell r="K3032" t="str">
            <v>TONS</v>
          </cell>
        </row>
        <row r="3033">
          <cell r="A3033" t="str">
            <v>54077</v>
          </cell>
          <cell r="B3033" t="str">
            <v>54</v>
          </cell>
          <cell r="C3033" t="str">
            <v>077</v>
          </cell>
          <cell r="D3033" t="str">
            <v>Preston</v>
          </cell>
          <cell r="E3033" t="str">
            <v>County</v>
          </cell>
          <cell r="F3033" t="str">
            <v>WV</v>
          </cell>
          <cell r="G3033">
            <v>33520</v>
          </cell>
          <cell r="H3033">
            <v>0.9045047732696897</v>
          </cell>
          <cell r="I3033">
            <v>1</v>
          </cell>
          <cell r="J3033">
            <v>137.75581495205287</v>
          </cell>
          <cell r="K3033" t="str">
            <v>TONS</v>
          </cell>
        </row>
        <row r="3034">
          <cell r="A3034" t="str">
            <v>54079</v>
          </cell>
          <cell r="B3034" t="str">
            <v>54</v>
          </cell>
          <cell r="C3034" t="str">
            <v>079</v>
          </cell>
          <cell r="D3034" t="str">
            <v>Putnam</v>
          </cell>
          <cell r="E3034" t="str">
            <v>County</v>
          </cell>
          <cell r="F3034" t="str">
            <v>WV</v>
          </cell>
          <cell r="G3034">
            <v>55486</v>
          </cell>
          <cell r="H3034">
            <v>0.35783801319251701</v>
          </cell>
          <cell r="I3034">
            <v>1</v>
          </cell>
          <cell r="J3034">
            <v>90.212134498928378</v>
          </cell>
          <cell r="K3034" t="str">
            <v>TONS</v>
          </cell>
        </row>
        <row r="3035">
          <cell r="A3035" t="str">
            <v>54081</v>
          </cell>
          <cell r="B3035" t="str">
            <v>54</v>
          </cell>
          <cell r="C3035" t="str">
            <v>081</v>
          </cell>
          <cell r="D3035" t="str">
            <v>Raleigh</v>
          </cell>
          <cell r="E3035" t="str">
            <v>County</v>
          </cell>
          <cell r="F3035" t="str">
            <v>WV</v>
          </cell>
          <cell r="G3035">
            <v>78859</v>
          </cell>
          <cell r="H3035">
            <v>0.39258676878986548</v>
          </cell>
          <cell r="I3035">
            <v>1</v>
          </cell>
          <cell r="J3035">
            <v>140.66368531615834</v>
          </cell>
          <cell r="K3035" t="str">
            <v>TONS</v>
          </cell>
        </row>
        <row r="3036">
          <cell r="A3036" t="str">
            <v>54083</v>
          </cell>
          <cell r="B3036" t="str">
            <v>54</v>
          </cell>
          <cell r="C3036" t="str">
            <v>083</v>
          </cell>
          <cell r="D3036" t="str">
            <v>Randolph</v>
          </cell>
          <cell r="E3036" t="str">
            <v>County</v>
          </cell>
          <cell r="F3036" t="str">
            <v>WV</v>
          </cell>
          <cell r="G3036">
            <v>29405</v>
          </cell>
          <cell r="H3036">
            <v>0.6238394830811087</v>
          </cell>
          <cell r="I3036">
            <v>1</v>
          </cell>
          <cell r="J3036">
            <v>83.346834311173126</v>
          </cell>
          <cell r="K3036" t="str">
            <v>TONS</v>
          </cell>
        </row>
        <row r="3037">
          <cell r="A3037" t="str">
            <v>54085</v>
          </cell>
          <cell r="B3037" t="str">
            <v>54</v>
          </cell>
          <cell r="C3037" t="str">
            <v>085</v>
          </cell>
          <cell r="D3037" t="str">
            <v>Ritchie</v>
          </cell>
          <cell r="E3037" t="str">
            <v>County</v>
          </cell>
          <cell r="F3037" t="str">
            <v>WV</v>
          </cell>
          <cell r="G3037">
            <v>10449</v>
          </cell>
          <cell r="H3037">
            <v>1</v>
          </cell>
          <cell r="I3037">
            <v>1</v>
          </cell>
          <cell r="J3037">
            <v>47.475527241465763</v>
          </cell>
          <cell r="K3037" t="str">
            <v>TONS</v>
          </cell>
        </row>
        <row r="3038">
          <cell r="A3038" t="str">
            <v>54087</v>
          </cell>
          <cell r="B3038" t="str">
            <v>54</v>
          </cell>
          <cell r="C3038" t="str">
            <v>087</v>
          </cell>
          <cell r="D3038" t="str">
            <v>Roane</v>
          </cell>
          <cell r="E3038" t="str">
            <v>County</v>
          </cell>
          <cell r="F3038" t="str">
            <v>WV</v>
          </cell>
          <cell r="G3038">
            <v>14926</v>
          </cell>
          <cell r="H3038">
            <v>0.79994640225110547</v>
          </cell>
          <cell r="I3038">
            <v>1</v>
          </cell>
          <cell r="J3038">
            <v>54.249956480342739</v>
          </cell>
          <cell r="K3038" t="str">
            <v>TONS</v>
          </cell>
        </row>
        <row r="3039">
          <cell r="A3039" t="str">
            <v>54089</v>
          </cell>
          <cell r="B3039" t="str">
            <v>54</v>
          </cell>
          <cell r="C3039" t="str">
            <v>089</v>
          </cell>
          <cell r="D3039" t="str">
            <v>Summers</v>
          </cell>
          <cell r="E3039" t="str">
            <v>County</v>
          </cell>
          <cell r="F3039" t="str">
            <v>WV</v>
          </cell>
          <cell r="G3039">
            <v>13927</v>
          </cell>
          <cell r="H3039">
            <v>0.72126086019961222</v>
          </cell>
          <cell r="I3039">
            <v>1</v>
          </cell>
          <cell r="J3039">
            <v>45.639934074124184</v>
          </cell>
          <cell r="K3039" t="str">
            <v>TONS</v>
          </cell>
        </row>
        <row r="3040">
          <cell r="A3040" t="str">
            <v>54091</v>
          </cell>
          <cell r="B3040" t="str">
            <v>54</v>
          </cell>
          <cell r="C3040" t="str">
            <v>091</v>
          </cell>
          <cell r="D3040" t="str">
            <v>Taylor</v>
          </cell>
          <cell r="E3040" t="str">
            <v>County</v>
          </cell>
          <cell r="F3040" t="str">
            <v>WV</v>
          </cell>
          <cell r="G3040">
            <v>16895</v>
          </cell>
          <cell r="H3040">
            <v>0.59704054453980471</v>
          </cell>
          <cell r="I3040">
            <v>1</v>
          </cell>
          <cell r="J3040">
            <v>45.830763066768604</v>
          </cell>
          <cell r="K3040" t="str">
            <v>TONS</v>
          </cell>
        </row>
        <row r="3041">
          <cell r="A3041" t="str">
            <v>54093</v>
          </cell>
          <cell r="B3041" t="str">
            <v>54</v>
          </cell>
          <cell r="C3041" t="str">
            <v>093</v>
          </cell>
          <cell r="D3041" t="str">
            <v>Tucker</v>
          </cell>
          <cell r="E3041" t="str">
            <v>County</v>
          </cell>
          <cell r="F3041" t="str">
            <v>WV</v>
          </cell>
          <cell r="G3041">
            <v>7141</v>
          </cell>
          <cell r="H3041">
            <v>1</v>
          </cell>
          <cell r="I3041">
            <v>1</v>
          </cell>
          <cell r="J3041">
            <v>32.445472296995597</v>
          </cell>
          <cell r="K3041" t="str">
            <v>TONS</v>
          </cell>
        </row>
        <row r="3042">
          <cell r="A3042" t="str">
            <v>54095</v>
          </cell>
          <cell r="B3042" t="str">
            <v>54</v>
          </cell>
          <cell r="C3042" t="str">
            <v>095</v>
          </cell>
          <cell r="D3042" t="str">
            <v>Tyler</v>
          </cell>
          <cell r="E3042" t="str">
            <v>County</v>
          </cell>
          <cell r="F3042" t="str">
            <v>WV</v>
          </cell>
          <cell r="G3042">
            <v>9208</v>
          </cell>
          <cell r="H3042">
            <v>0.91051259774109472</v>
          </cell>
          <cell r="I3042">
            <v>1</v>
          </cell>
          <cell r="J3042">
            <v>38.093101769781704</v>
          </cell>
          <cell r="K3042" t="str">
            <v>TONS</v>
          </cell>
        </row>
        <row r="3043">
          <cell r="A3043" t="str">
            <v>54097</v>
          </cell>
          <cell r="B3043" t="str">
            <v>54</v>
          </cell>
          <cell r="C3043" t="str">
            <v>097</v>
          </cell>
          <cell r="D3043" t="str">
            <v>Upshur</v>
          </cell>
          <cell r="E3043" t="str">
            <v>County</v>
          </cell>
          <cell r="F3043" t="str">
            <v>WV</v>
          </cell>
          <cell r="G3043">
            <v>24254</v>
          </cell>
          <cell r="H3043">
            <v>0.64001814133751134</v>
          </cell>
          <cell r="I3043">
            <v>1</v>
          </cell>
          <cell r="J3043">
            <v>70.529486971889469</v>
          </cell>
          <cell r="K3043" t="str">
            <v>TONS</v>
          </cell>
        </row>
        <row r="3044">
          <cell r="A3044" t="str">
            <v>54099</v>
          </cell>
          <cell r="B3044" t="str">
            <v>54</v>
          </cell>
          <cell r="C3044" t="str">
            <v>099</v>
          </cell>
          <cell r="D3044" t="str">
            <v>Wayne</v>
          </cell>
          <cell r="E3044" t="str">
            <v>County</v>
          </cell>
          <cell r="F3044" t="str">
            <v>WV</v>
          </cell>
          <cell r="G3044">
            <v>42481</v>
          </cell>
          <cell r="H3044">
            <v>0.65186789388197075</v>
          </cell>
          <cell r="I3044">
            <v>1</v>
          </cell>
          <cell r="J3044">
            <v>125.8199158168887</v>
          </cell>
          <cell r="K3044" t="str">
            <v>TONS</v>
          </cell>
        </row>
        <row r="3045">
          <cell r="A3045" t="str">
            <v>54101</v>
          </cell>
          <cell r="B3045" t="str">
            <v>54</v>
          </cell>
          <cell r="C3045" t="str">
            <v>101</v>
          </cell>
          <cell r="D3045" t="str">
            <v>Webster</v>
          </cell>
          <cell r="E3045" t="str">
            <v>County</v>
          </cell>
          <cell r="F3045" t="str">
            <v>WV</v>
          </cell>
          <cell r="G3045">
            <v>9154</v>
          </cell>
          <cell r="H3045">
            <v>1</v>
          </cell>
          <cell r="I3045">
            <v>1</v>
          </cell>
          <cell r="J3045">
            <v>41.591633301596097</v>
          </cell>
          <cell r="K3045" t="str">
            <v>TONS</v>
          </cell>
        </row>
        <row r="3046">
          <cell r="A3046" t="str">
            <v>54103</v>
          </cell>
          <cell r="B3046" t="str">
            <v>54</v>
          </cell>
          <cell r="C3046" t="str">
            <v>103</v>
          </cell>
          <cell r="D3046" t="str">
            <v>Wetzel</v>
          </cell>
          <cell r="E3046" t="str">
            <v>County</v>
          </cell>
          <cell r="F3046" t="str">
            <v>WV</v>
          </cell>
          <cell r="G3046">
            <v>16583</v>
          </cell>
          <cell r="H3046">
            <v>0.53856358921787373</v>
          </cell>
          <cell r="I3046">
            <v>1</v>
          </cell>
          <cell r="J3046">
            <v>40.578422221603091</v>
          </cell>
          <cell r="K3046" t="str">
            <v>TONS</v>
          </cell>
        </row>
        <row r="3047">
          <cell r="A3047" t="str">
            <v>54105</v>
          </cell>
          <cell r="B3047" t="str">
            <v>54</v>
          </cell>
          <cell r="C3047" t="str">
            <v>105</v>
          </cell>
          <cell r="D3047" t="str">
            <v>Wirt</v>
          </cell>
          <cell r="E3047" t="str">
            <v>County</v>
          </cell>
          <cell r="F3047" t="str">
            <v>WV</v>
          </cell>
          <cell r="G3047">
            <v>5717</v>
          </cell>
          <cell r="H3047">
            <v>1</v>
          </cell>
          <cell r="I3047">
            <v>1</v>
          </cell>
          <cell r="J3047">
            <v>25.975460736860921</v>
          </cell>
          <cell r="K3047" t="str">
            <v>TONS</v>
          </cell>
        </row>
        <row r="3048">
          <cell r="A3048" t="str">
            <v>54107</v>
          </cell>
          <cell r="B3048" t="str">
            <v>54</v>
          </cell>
          <cell r="C3048" t="str">
            <v>107</v>
          </cell>
          <cell r="D3048" t="str">
            <v>Wood</v>
          </cell>
          <cell r="E3048" t="str">
            <v>County</v>
          </cell>
          <cell r="F3048" t="str">
            <v>WV</v>
          </cell>
          <cell r="G3048">
            <v>86956</v>
          </cell>
          <cell r="H3048">
            <v>0.26774460646763881</v>
          </cell>
          <cell r="I3048">
            <v>1</v>
          </cell>
          <cell r="J3048">
            <v>105.78287158922443</v>
          </cell>
          <cell r="K3048" t="str">
            <v>TONS</v>
          </cell>
        </row>
        <row r="3049">
          <cell r="A3049" t="str">
            <v>54109</v>
          </cell>
          <cell r="B3049" t="str">
            <v>54</v>
          </cell>
          <cell r="C3049" t="str">
            <v>109</v>
          </cell>
          <cell r="D3049" t="str">
            <v>Wyoming</v>
          </cell>
          <cell r="E3049" t="str">
            <v>County</v>
          </cell>
          <cell r="F3049" t="str">
            <v>WV</v>
          </cell>
          <cell r="G3049">
            <v>23796</v>
          </cell>
          <cell r="H3049">
            <v>0.88884686501933097</v>
          </cell>
          <cell r="I3049">
            <v>1</v>
          </cell>
          <cell r="J3049">
            <v>96.10057198624196</v>
          </cell>
          <cell r="K3049" t="str">
            <v>TONS</v>
          </cell>
        </row>
        <row r="3050">
          <cell r="A3050" t="str">
            <v>55001</v>
          </cell>
          <cell r="B3050" t="str">
            <v>55</v>
          </cell>
          <cell r="C3050" t="str">
            <v>001</v>
          </cell>
          <cell r="D3050" t="str">
            <v>Adams</v>
          </cell>
          <cell r="E3050" t="str">
            <v>County</v>
          </cell>
          <cell r="F3050" t="str">
            <v>WI</v>
          </cell>
          <cell r="G3050">
            <v>20875</v>
          </cell>
          <cell r="H3050">
            <v>1</v>
          </cell>
          <cell r="I3050">
            <v>1</v>
          </cell>
          <cell r="J3050">
            <v>94.846552891721501</v>
          </cell>
          <cell r="K3050" t="str">
            <v>TONS</v>
          </cell>
        </row>
        <row r="3051">
          <cell r="A3051" t="str">
            <v>55003</v>
          </cell>
          <cell r="B3051" t="str">
            <v>55</v>
          </cell>
          <cell r="C3051" t="str">
            <v>003</v>
          </cell>
          <cell r="D3051" t="str">
            <v>Ashland</v>
          </cell>
          <cell r="E3051" t="str">
            <v>County</v>
          </cell>
          <cell r="F3051" t="str">
            <v>WI</v>
          </cell>
          <cell r="G3051">
            <v>16157</v>
          </cell>
          <cell r="H3051">
            <v>0.54861669864455032</v>
          </cell>
          <cell r="I3051">
            <v>1</v>
          </cell>
          <cell r="J3051">
            <v>40.274004542860801</v>
          </cell>
          <cell r="K3051" t="str">
            <v>TONS</v>
          </cell>
        </row>
        <row r="3052">
          <cell r="A3052" t="str">
            <v>55005</v>
          </cell>
          <cell r="B3052" t="str">
            <v>55</v>
          </cell>
          <cell r="C3052" t="str">
            <v>005</v>
          </cell>
          <cell r="D3052" t="str">
            <v>Barron</v>
          </cell>
          <cell r="E3052" t="str">
            <v>County</v>
          </cell>
          <cell r="F3052" t="str">
            <v>WI</v>
          </cell>
          <cell r="G3052">
            <v>45870</v>
          </cell>
          <cell r="H3052">
            <v>0.65927621539132331</v>
          </cell>
          <cell r="I3052">
            <v>1</v>
          </cell>
          <cell r="J3052">
            <v>137.40141825142751</v>
          </cell>
          <cell r="K3052" t="str">
            <v>TONS</v>
          </cell>
        </row>
        <row r="3053">
          <cell r="A3053" t="str">
            <v>55007</v>
          </cell>
          <cell r="B3053" t="str">
            <v>55</v>
          </cell>
          <cell r="C3053" t="str">
            <v>007</v>
          </cell>
          <cell r="D3053" t="str">
            <v>Bayfield</v>
          </cell>
          <cell r="E3053" t="str">
            <v>County</v>
          </cell>
          <cell r="F3053" t="str">
            <v>WI</v>
          </cell>
          <cell r="G3053">
            <v>15014</v>
          </cell>
          <cell r="H3053">
            <v>1</v>
          </cell>
          <cell r="I3053">
            <v>1</v>
          </cell>
          <cell r="J3053">
            <v>68.216821322936823</v>
          </cell>
          <cell r="K3053" t="str">
            <v>TONS</v>
          </cell>
        </row>
        <row r="3054">
          <cell r="A3054" t="str">
            <v>55009</v>
          </cell>
          <cell r="B3054" t="str">
            <v>55</v>
          </cell>
          <cell r="C3054" t="str">
            <v>009</v>
          </cell>
          <cell r="D3054" t="str">
            <v>Brown</v>
          </cell>
          <cell r="E3054" t="str">
            <v>County</v>
          </cell>
          <cell r="F3054" t="str">
            <v>WI</v>
          </cell>
          <cell r="G3054">
            <v>248007</v>
          </cell>
          <cell r="H3054">
            <v>0.14494348949828029</v>
          </cell>
          <cell r="I3054">
            <v>0.5</v>
          </cell>
          <cell r="J3054">
            <v>0</v>
          </cell>
          <cell r="K3054" t="str">
            <v>TONS</v>
          </cell>
        </row>
        <row r="3055">
          <cell r="A3055" t="str">
            <v>55011</v>
          </cell>
          <cell r="B3055" t="str">
            <v>55</v>
          </cell>
          <cell r="C3055" t="str">
            <v>011</v>
          </cell>
          <cell r="D3055" t="str">
            <v>Buffalo</v>
          </cell>
          <cell r="E3055" t="str">
            <v>County</v>
          </cell>
          <cell r="F3055" t="str">
            <v>WI</v>
          </cell>
          <cell r="G3055">
            <v>13587</v>
          </cell>
          <cell r="H3055">
            <v>1</v>
          </cell>
          <cell r="I3055">
            <v>1</v>
          </cell>
          <cell r="J3055">
            <v>61.73317912047041</v>
          </cell>
          <cell r="K3055" t="str">
            <v>TONS</v>
          </cell>
        </row>
        <row r="3056">
          <cell r="A3056" t="str">
            <v>55013</v>
          </cell>
          <cell r="B3056" t="str">
            <v>55</v>
          </cell>
          <cell r="C3056" t="str">
            <v>013</v>
          </cell>
          <cell r="D3056" t="str">
            <v>Burnett</v>
          </cell>
          <cell r="E3056" t="str">
            <v>County</v>
          </cell>
          <cell r="F3056" t="str">
            <v>WI</v>
          </cell>
          <cell r="G3056">
            <v>15457</v>
          </cell>
          <cell r="H3056">
            <v>1</v>
          </cell>
          <cell r="I3056">
            <v>1</v>
          </cell>
          <cell r="J3056">
            <v>70.229612840591074</v>
          </cell>
          <cell r="K3056" t="str">
            <v>TONS</v>
          </cell>
        </row>
        <row r="3057">
          <cell r="A3057" t="str">
            <v>55015</v>
          </cell>
          <cell r="B3057" t="str">
            <v>55</v>
          </cell>
          <cell r="C3057" t="str">
            <v>015</v>
          </cell>
          <cell r="D3057" t="str">
            <v>Calumet</v>
          </cell>
          <cell r="E3057" t="str">
            <v>County</v>
          </cell>
          <cell r="F3057" t="str">
            <v>WI</v>
          </cell>
          <cell r="G3057">
            <v>48971</v>
          </cell>
          <cell r="H3057">
            <v>0.27534663372199875</v>
          </cell>
          <cell r="I3057">
            <v>0.5</v>
          </cell>
          <cell r="J3057">
            <v>30.632596866873591</v>
          </cell>
          <cell r="K3057" t="str">
            <v>TONS</v>
          </cell>
        </row>
        <row r="3058">
          <cell r="A3058" t="str">
            <v>55017</v>
          </cell>
          <cell r="B3058" t="str">
            <v>55</v>
          </cell>
          <cell r="C3058" t="str">
            <v>017</v>
          </cell>
          <cell r="D3058" t="str">
            <v>Chippewa</v>
          </cell>
          <cell r="E3058" t="str">
            <v>County</v>
          </cell>
          <cell r="F3058" t="str">
            <v>WI</v>
          </cell>
          <cell r="G3058">
            <v>62415</v>
          </cell>
          <cell r="H3058">
            <v>0.46142754145638065</v>
          </cell>
          <cell r="I3058">
            <v>1</v>
          </cell>
          <cell r="J3058">
            <v>130.85416638474629</v>
          </cell>
          <cell r="K3058" t="str">
            <v>TONS</v>
          </cell>
        </row>
        <row r="3059">
          <cell r="A3059" t="str">
            <v>55019</v>
          </cell>
          <cell r="B3059" t="str">
            <v>55</v>
          </cell>
          <cell r="C3059" t="str">
            <v>019</v>
          </cell>
          <cell r="D3059" t="str">
            <v>Clark</v>
          </cell>
          <cell r="E3059" t="str">
            <v>County</v>
          </cell>
          <cell r="F3059" t="str">
            <v>WI</v>
          </cell>
          <cell r="G3059">
            <v>34690</v>
          </cell>
          <cell r="H3059">
            <v>0.91729605073508214</v>
          </cell>
          <cell r="I3059">
            <v>1</v>
          </cell>
          <cell r="J3059">
            <v>144.58022321281291</v>
          </cell>
          <cell r="K3059" t="str">
            <v>TONS</v>
          </cell>
        </row>
        <row r="3060">
          <cell r="A3060" t="str">
            <v>55021</v>
          </cell>
          <cell r="B3060" t="str">
            <v>55</v>
          </cell>
          <cell r="C3060" t="str">
            <v>021</v>
          </cell>
          <cell r="D3060" t="str">
            <v>Columbia</v>
          </cell>
          <cell r="E3060" t="str">
            <v>County</v>
          </cell>
          <cell r="F3060" t="str">
            <v>WI</v>
          </cell>
          <cell r="G3060">
            <v>56833</v>
          </cell>
          <cell r="H3060">
            <v>0.60670737071771685</v>
          </cell>
          <cell r="I3060">
            <v>0.5</v>
          </cell>
          <cell r="J3060">
            <v>78.333029706813136</v>
          </cell>
          <cell r="K3060" t="str">
            <v>TONS</v>
          </cell>
        </row>
        <row r="3061">
          <cell r="A3061" t="str">
            <v>55023</v>
          </cell>
          <cell r="B3061" t="str">
            <v>55</v>
          </cell>
          <cell r="C3061" t="str">
            <v>023</v>
          </cell>
          <cell r="D3061" t="str">
            <v>Crawford</v>
          </cell>
          <cell r="E3061" t="str">
            <v>County</v>
          </cell>
          <cell r="F3061" t="str">
            <v>WI</v>
          </cell>
          <cell r="G3061">
            <v>16644</v>
          </cell>
          <cell r="H3061">
            <v>0.62418889689978374</v>
          </cell>
          <cell r="I3061">
            <v>1</v>
          </cell>
          <cell r="J3061">
            <v>47.20291439483087</v>
          </cell>
          <cell r="K3061" t="str">
            <v>TONS</v>
          </cell>
        </row>
        <row r="3062">
          <cell r="A3062" t="str">
            <v>55025</v>
          </cell>
          <cell r="B3062" t="str">
            <v>55</v>
          </cell>
          <cell r="C3062" t="str">
            <v>025</v>
          </cell>
          <cell r="D3062" t="str">
            <v>Dane</v>
          </cell>
          <cell r="E3062" t="str">
            <v>County</v>
          </cell>
          <cell r="F3062" t="str">
            <v>WI</v>
          </cell>
          <cell r="G3062">
            <v>488073</v>
          </cell>
          <cell r="H3062">
            <v>0.12329917860647895</v>
          </cell>
          <cell r="I3062">
            <v>0.5</v>
          </cell>
          <cell r="J3062">
            <v>0</v>
          </cell>
          <cell r="K3062" t="str">
            <v>TONS</v>
          </cell>
        </row>
        <row r="3063">
          <cell r="A3063" t="str">
            <v>55027</v>
          </cell>
          <cell r="B3063" t="str">
            <v>55</v>
          </cell>
          <cell r="C3063" t="str">
            <v>027</v>
          </cell>
          <cell r="D3063" t="str">
            <v>Dodge</v>
          </cell>
          <cell r="E3063" t="str">
            <v>County</v>
          </cell>
          <cell r="F3063" t="str">
            <v>WI</v>
          </cell>
          <cell r="G3063">
            <v>88759</v>
          </cell>
          <cell r="H3063">
            <v>0.48641827870976462</v>
          </cell>
          <cell r="I3063">
            <v>0.5</v>
          </cell>
          <cell r="J3063">
            <v>98.081558671788841</v>
          </cell>
          <cell r="K3063" t="str">
            <v>TONS</v>
          </cell>
        </row>
        <row r="3064">
          <cell r="A3064" t="str">
            <v>55029</v>
          </cell>
          <cell r="B3064" t="str">
            <v>55</v>
          </cell>
          <cell r="C3064" t="str">
            <v>029</v>
          </cell>
          <cell r="D3064" t="str">
            <v>Door</v>
          </cell>
          <cell r="E3064" t="str">
            <v>County</v>
          </cell>
          <cell r="F3064" t="str">
            <v>WI</v>
          </cell>
          <cell r="G3064">
            <v>27785</v>
          </cell>
          <cell r="H3064">
            <v>0.68986863415511968</v>
          </cell>
          <cell r="I3064">
            <v>1</v>
          </cell>
          <cell r="J3064">
            <v>87.090717404958909</v>
          </cell>
          <cell r="K3064" t="str">
            <v>TONS</v>
          </cell>
        </row>
        <row r="3065">
          <cell r="A3065" t="str">
            <v>55031</v>
          </cell>
          <cell r="B3065" t="str">
            <v>55</v>
          </cell>
          <cell r="C3065" t="str">
            <v>031</v>
          </cell>
          <cell r="D3065" t="str">
            <v>Douglas</v>
          </cell>
          <cell r="E3065" t="str">
            <v>County</v>
          </cell>
          <cell r="F3065" t="str">
            <v>WI</v>
          </cell>
          <cell r="G3065">
            <v>44159</v>
          </cell>
          <cell r="H3065">
            <v>0.38755406598881315</v>
          </cell>
          <cell r="I3065">
            <v>1</v>
          </cell>
          <cell r="J3065">
            <v>77.758270955157911</v>
          </cell>
          <cell r="K3065" t="str">
            <v>TONS</v>
          </cell>
        </row>
        <row r="3066">
          <cell r="A3066" t="str">
            <v>55033</v>
          </cell>
          <cell r="B3066" t="str">
            <v>55</v>
          </cell>
          <cell r="C3066" t="str">
            <v>033</v>
          </cell>
          <cell r="D3066" t="str">
            <v>Dunn</v>
          </cell>
          <cell r="E3066" t="str">
            <v>County</v>
          </cell>
          <cell r="F3066" t="str">
            <v>WI</v>
          </cell>
          <cell r="G3066">
            <v>43857</v>
          </cell>
          <cell r="H3066">
            <v>0.5931322251864013</v>
          </cell>
          <cell r="I3066">
            <v>1</v>
          </cell>
          <cell r="J3066">
            <v>118.19129965855572</v>
          </cell>
          <cell r="K3066" t="str">
            <v>TONS</v>
          </cell>
        </row>
        <row r="3067">
          <cell r="A3067" t="str">
            <v>55035</v>
          </cell>
          <cell r="B3067" t="str">
            <v>55</v>
          </cell>
          <cell r="C3067" t="str">
            <v>035</v>
          </cell>
          <cell r="D3067" t="str">
            <v>Eau Claire</v>
          </cell>
          <cell r="E3067" t="str">
            <v>County</v>
          </cell>
          <cell r="F3067" t="str">
            <v>WI</v>
          </cell>
          <cell r="G3067">
            <v>98736</v>
          </cell>
          <cell r="H3067">
            <v>0.23000729217306756</v>
          </cell>
          <cell r="I3067">
            <v>1</v>
          </cell>
          <cell r="J3067">
            <v>103.18396245130513</v>
          </cell>
          <cell r="K3067" t="str">
            <v>TONS</v>
          </cell>
        </row>
        <row r="3068">
          <cell r="A3068" t="str">
            <v>55037</v>
          </cell>
          <cell r="B3068" t="str">
            <v>55</v>
          </cell>
          <cell r="C3068" t="str">
            <v>037</v>
          </cell>
          <cell r="D3068" t="str">
            <v>Florence</v>
          </cell>
          <cell r="E3068" t="str">
            <v>County</v>
          </cell>
          <cell r="F3068" t="str">
            <v>WI</v>
          </cell>
          <cell r="G3068">
            <v>4423</v>
          </cell>
          <cell r="H3068">
            <v>1</v>
          </cell>
          <cell r="I3068">
            <v>1</v>
          </cell>
          <cell r="J3068">
            <v>20.096110344435168</v>
          </cell>
          <cell r="K3068" t="str">
            <v>TONS</v>
          </cell>
        </row>
        <row r="3069">
          <cell r="A3069" t="str">
            <v>55039</v>
          </cell>
          <cell r="B3069" t="str">
            <v>55</v>
          </cell>
          <cell r="C3069" t="str">
            <v>039</v>
          </cell>
          <cell r="D3069" t="str">
            <v>Fond du Lac</v>
          </cell>
          <cell r="E3069" t="str">
            <v>County</v>
          </cell>
          <cell r="F3069" t="str">
            <v>WI</v>
          </cell>
          <cell r="G3069">
            <v>101633</v>
          </cell>
          <cell r="H3069">
            <v>0.35129337911898695</v>
          </cell>
          <cell r="I3069">
            <v>0.5</v>
          </cell>
          <cell r="J3069">
            <v>81.109137195045065</v>
          </cell>
          <cell r="K3069" t="str">
            <v>TONS</v>
          </cell>
        </row>
        <row r="3070">
          <cell r="A3070" t="str">
            <v>55041</v>
          </cell>
          <cell r="B3070" t="str">
            <v>55</v>
          </cell>
          <cell r="C3070" t="str">
            <v>041</v>
          </cell>
          <cell r="D3070" t="str">
            <v>Forest</v>
          </cell>
          <cell r="E3070" t="str">
            <v>County</v>
          </cell>
          <cell r="F3070" t="str">
            <v>WI</v>
          </cell>
          <cell r="G3070">
            <v>9304</v>
          </cell>
          <cell r="H3070">
            <v>1</v>
          </cell>
          <cell r="I3070">
            <v>1</v>
          </cell>
          <cell r="J3070">
            <v>42.273165418183318</v>
          </cell>
          <cell r="K3070" t="str">
            <v>TONS</v>
          </cell>
        </row>
        <row r="3071">
          <cell r="A3071" t="str">
            <v>55043</v>
          </cell>
          <cell r="B3071" t="str">
            <v>55</v>
          </cell>
          <cell r="C3071" t="str">
            <v>043</v>
          </cell>
          <cell r="D3071" t="str">
            <v>Grant</v>
          </cell>
          <cell r="E3071" t="str">
            <v>County</v>
          </cell>
          <cell r="F3071" t="str">
            <v>WI</v>
          </cell>
          <cell r="G3071">
            <v>51208</v>
          </cell>
          <cell r="H3071">
            <v>0.64487970629589131</v>
          </cell>
          <cell r="I3071">
            <v>1</v>
          </cell>
          <cell r="J3071">
            <v>150.04156724039848</v>
          </cell>
          <cell r="K3071" t="str">
            <v>TONS</v>
          </cell>
        </row>
        <row r="3072">
          <cell r="A3072" t="str">
            <v>55045</v>
          </cell>
          <cell r="B3072" t="str">
            <v>55</v>
          </cell>
          <cell r="C3072" t="str">
            <v>045</v>
          </cell>
          <cell r="D3072" t="str">
            <v>Green</v>
          </cell>
          <cell r="E3072" t="str">
            <v>County</v>
          </cell>
          <cell r="F3072" t="str">
            <v>WI</v>
          </cell>
          <cell r="G3072">
            <v>36842</v>
          </cell>
          <cell r="H3072">
            <v>0.60216600618858906</v>
          </cell>
          <cell r="I3072">
            <v>0.5</v>
          </cell>
          <cell r="J3072">
            <v>50.399300021624931</v>
          </cell>
          <cell r="K3072" t="str">
            <v>TONS</v>
          </cell>
        </row>
        <row r="3073">
          <cell r="A3073" t="str">
            <v>55047</v>
          </cell>
          <cell r="B3073" t="str">
            <v>55</v>
          </cell>
          <cell r="C3073" t="str">
            <v>047</v>
          </cell>
          <cell r="D3073" t="str">
            <v>Green Lake</v>
          </cell>
          <cell r="E3073" t="str">
            <v>County</v>
          </cell>
          <cell r="F3073" t="str">
            <v>WI</v>
          </cell>
          <cell r="G3073">
            <v>19051</v>
          </cell>
          <cell r="H3073">
            <v>0.74326806991758965</v>
          </cell>
          <cell r="I3073">
            <v>0.5</v>
          </cell>
          <cell r="J3073">
            <v>32.168315902916795</v>
          </cell>
          <cell r="K3073" t="str">
            <v>TONS</v>
          </cell>
        </row>
        <row r="3074">
          <cell r="A3074" t="str">
            <v>55049</v>
          </cell>
          <cell r="B3074" t="str">
            <v>55</v>
          </cell>
          <cell r="C3074" t="str">
            <v>049</v>
          </cell>
          <cell r="D3074" t="str">
            <v>Iowa</v>
          </cell>
          <cell r="E3074" t="str">
            <v>County</v>
          </cell>
          <cell r="F3074" t="str">
            <v>WI</v>
          </cell>
          <cell r="G3074">
            <v>23687</v>
          </cell>
          <cell r="H3074">
            <v>0.79921475915058893</v>
          </cell>
          <cell r="I3074">
            <v>1</v>
          </cell>
          <cell r="J3074">
            <v>86.013896660751115</v>
          </cell>
          <cell r="K3074" t="str">
            <v>TONS</v>
          </cell>
        </row>
        <row r="3075">
          <cell r="A3075" t="str">
            <v>55051</v>
          </cell>
          <cell r="B3075" t="str">
            <v>55</v>
          </cell>
          <cell r="C3075" t="str">
            <v>051</v>
          </cell>
          <cell r="D3075" t="str">
            <v>Iron</v>
          </cell>
          <cell r="E3075" t="str">
            <v>County</v>
          </cell>
          <cell r="F3075" t="str">
            <v>WI</v>
          </cell>
          <cell r="G3075">
            <v>5916</v>
          </cell>
          <cell r="H3075">
            <v>0.67799188640973629</v>
          </cell>
          <cell r="I3075">
            <v>1</v>
          </cell>
          <cell r="J3075">
            <v>18.224168797542269</v>
          </cell>
          <cell r="K3075" t="str">
            <v>TONS</v>
          </cell>
        </row>
        <row r="3076">
          <cell r="A3076" t="str">
            <v>55053</v>
          </cell>
          <cell r="B3076" t="str">
            <v>55</v>
          </cell>
          <cell r="C3076" t="str">
            <v>053</v>
          </cell>
          <cell r="D3076" t="str">
            <v>Jackson</v>
          </cell>
          <cell r="E3076" t="str">
            <v>County</v>
          </cell>
          <cell r="F3076" t="str">
            <v>WI</v>
          </cell>
          <cell r="G3076">
            <v>20449</v>
          </cell>
          <cell r="H3076">
            <v>0.72238251259230279</v>
          </cell>
          <cell r="I3076">
            <v>1</v>
          </cell>
          <cell r="J3076">
            <v>67.11728284150945</v>
          </cell>
          <cell r="K3076" t="str">
            <v>TONS</v>
          </cell>
        </row>
        <row r="3077">
          <cell r="A3077" t="str">
            <v>55055</v>
          </cell>
          <cell r="B3077" t="str">
            <v>55</v>
          </cell>
          <cell r="C3077" t="str">
            <v>055</v>
          </cell>
          <cell r="D3077" t="str">
            <v>Jefferson</v>
          </cell>
          <cell r="E3077" t="str">
            <v>County</v>
          </cell>
          <cell r="F3077" t="str">
            <v>WI</v>
          </cell>
          <cell r="G3077">
            <v>83686</v>
          </cell>
          <cell r="H3077">
            <v>0.3405109576273212</v>
          </cell>
          <cell r="I3077">
            <v>0.5</v>
          </cell>
          <cell r="J3077">
            <v>64.736463980898094</v>
          </cell>
          <cell r="K3077" t="str">
            <v>TONS</v>
          </cell>
        </row>
        <row r="3078">
          <cell r="A3078" t="str">
            <v>55057</v>
          </cell>
          <cell r="B3078" t="str">
            <v>55</v>
          </cell>
          <cell r="C3078" t="str">
            <v>057</v>
          </cell>
          <cell r="D3078" t="str">
            <v>Juneau</v>
          </cell>
          <cell r="E3078" t="str">
            <v>County</v>
          </cell>
          <cell r="F3078" t="str">
            <v>WI</v>
          </cell>
          <cell r="G3078">
            <v>26664</v>
          </cell>
          <cell r="H3078">
            <v>0.83494599459945995</v>
          </cell>
          <cell r="I3078">
            <v>1</v>
          </cell>
          <cell r="J3078">
            <v>101.15299674387524</v>
          </cell>
          <cell r="K3078" t="str">
            <v>TONS</v>
          </cell>
        </row>
        <row r="3079">
          <cell r="A3079" t="str">
            <v>55059</v>
          </cell>
          <cell r="B3079" t="str">
            <v>55</v>
          </cell>
          <cell r="C3079" t="str">
            <v>059</v>
          </cell>
          <cell r="D3079" t="str">
            <v>Kenosha</v>
          </cell>
          <cell r="E3079" t="str">
            <v>County</v>
          </cell>
          <cell r="F3079" t="str">
            <v>WI</v>
          </cell>
          <cell r="G3079">
            <v>166426</v>
          </cell>
          <cell r="H3079">
            <v>0.10723084133488758</v>
          </cell>
          <cell r="I3079">
            <v>0.5</v>
          </cell>
          <cell r="J3079">
            <v>0</v>
          </cell>
          <cell r="K3079" t="str">
            <v>TONS</v>
          </cell>
        </row>
        <row r="3080">
          <cell r="A3080" t="str">
            <v>55061</v>
          </cell>
          <cell r="B3080" t="str">
            <v>55</v>
          </cell>
          <cell r="C3080" t="str">
            <v>061</v>
          </cell>
          <cell r="D3080" t="str">
            <v>Kewaunee</v>
          </cell>
          <cell r="E3080" t="str">
            <v>County</v>
          </cell>
          <cell r="F3080" t="str">
            <v>WI</v>
          </cell>
          <cell r="G3080">
            <v>20574</v>
          </cell>
          <cell r="H3080">
            <v>0.72334013803830077</v>
          </cell>
          <cell r="I3080">
            <v>1</v>
          </cell>
          <cell r="J3080">
            <v>67.617073060340061</v>
          </cell>
          <cell r="K3080" t="str">
            <v>TONS</v>
          </cell>
        </row>
        <row r="3081">
          <cell r="A3081" t="str">
            <v>55063</v>
          </cell>
          <cell r="B3081" t="str">
            <v>55</v>
          </cell>
          <cell r="C3081" t="str">
            <v>063</v>
          </cell>
          <cell r="D3081" t="str">
            <v>La Crosse</v>
          </cell>
          <cell r="E3081" t="str">
            <v>County</v>
          </cell>
          <cell r="F3081" t="str">
            <v>WI</v>
          </cell>
          <cell r="G3081">
            <v>114638</v>
          </cell>
          <cell r="H3081">
            <v>0.16827753449990404</v>
          </cell>
          <cell r="I3081">
            <v>1</v>
          </cell>
          <cell r="J3081">
            <v>0</v>
          </cell>
          <cell r="K3081" t="str">
            <v>TONS</v>
          </cell>
        </row>
        <row r="3082">
          <cell r="A3082" t="str">
            <v>55065</v>
          </cell>
          <cell r="B3082" t="str">
            <v>55</v>
          </cell>
          <cell r="C3082" t="str">
            <v>065</v>
          </cell>
          <cell r="D3082" t="str">
            <v>Lafayette</v>
          </cell>
          <cell r="E3082" t="str">
            <v>County</v>
          </cell>
          <cell r="F3082" t="str">
            <v>WI</v>
          </cell>
          <cell r="G3082">
            <v>16836</v>
          </cell>
          <cell r="H3082">
            <v>1</v>
          </cell>
          <cell r="I3082">
            <v>0.5</v>
          </cell>
          <cell r="J3082">
            <v>38.247582382874803</v>
          </cell>
          <cell r="K3082" t="str">
            <v>TONS</v>
          </cell>
        </row>
        <row r="3083">
          <cell r="A3083" t="str">
            <v>55067</v>
          </cell>
          <cell r="B3083" t="str">
            <v>55</v>
          </cell>
          <cell r="C3083" t="str">
            <v>067</v>
          </cell>
          <cell r="D3083" t="str">
            <v>Langlade</v>
          </cell>
          <cell r="E3083" t="str">
            <v>County</v>
          </cell>
          <cell r="F3083" t="str">
            <v>WI</v>
          </cell>
          <cell r="G3083">
            <v>19977</v>
          </cell>
          <cell r="H3083">
            <v>0.59163037493117088</v>
          </cell>
          <cell r="I3083">
            <v>1</v>
          </cell>
          <cell r="J3083">
            <v>53.700187239629045</v>
          </cell>
          <cell r="K3083" t="str">
            <v>TONS</v>
          </cell>
        </row>
        <row r="3084">
          <cell r="A3084" t="str">
            <v>55069</v>
          </cell>
          <cell r="B3084" t="str">
            <v>55</v>
          </cell>
          <cell r="C3084" t="str">
            <v>069</v>
          </cell>
          <cell r="D3084" t="str">
            <v>Lincoln</v>
          </cell>
          <cell r="E3084" t="str">
            <v>County</v>
          </cell>
          <cell r="F3084" t="str">
            <v>WI</v>
          </cell>
          <cell r="G3084">
            <v>28743</v>
          </cell>
          <cell r="H3084">
            <v>0.54047942107643598</v>
          </cell>
          <cell r="I3084">
            <v>1</v>
          </cell>
          <cell r="J3084">
            <v>70.584009541216446</v>
          </cell>
          <cell r="K3084" t="str">
            <v>TONS</v>
          </cell>
        </row>
        <row r="3085">
          <cell r="A3085" t="str">
            <v>55071</v>
          </cell>
          <cell r="B3085" t="str">
            <v>55</v>
          </cell>
          <cell r="C3085" t="str">
            <v>071</v>
          </cell>
          <cell r="D3085" t="str">
            <v>Manitowoc</v>
          </cell>
          <cell r="E3085" t="str">
            <v>County</v>
          </cell>
          <cell r="F3085" t="str">
            <v>WI</v>
          </cell>
          <cell r="G3085">
            <v>81442</v>
          </cell>
          <cell r="H3085">
            <v>0.38862012229562143</v>
          </cell>
          <cell r="I3085">
            <v>0.5</v>
          </cell>
          <cell r="J3085">
            <v>71.901638299951728</v>
          </cell>
          <cell r="K3085" t="str">
            <v>TONS</v>
          </cell>
        </row>
        <row r="3086">
          <cell r="A3086" t="str">
            <v>55073</v>
          </cell>
          <cell r="B3086" t="str">
            <v>55</v>
          </cell>
          <cell r="C3086" t="str">
            <v>073</v>
          </cell>
          <cell r="D3086" t="str">
            <v>Marathon</v>
          </cell>
          <cell r="E3086" t="str">
            <v>County</v>
          </cell>
          <cell r="F3086" t="str">
            <v>WI</v>
          </cell>
          <cell r="G3086">
            <v>134063</v>
          </cell>
          <cell r="H3086">
            <v>0.42990235933851995</v>
          </cell>
          <cell r="I3086">
            <v>1</v>
          </cell>
          <cell r="J3086">
            <v>261.86281338258567</v>
          </cell>
          <cell r="K3086" t="str">
            <v>TONS</v>
          </cell>
        </row>
        <row r="3087">
          <cell r="A3087" t="str">
            <v>55075</v>
          </cell>
          <cell r="B3087" t="str">
            <v>55</v>
          </cell>
          <cell r="C3087" t="str">
            <v>075</v>
          </cell>
          <cell r="D3087" t="str">
            <v>Marinette</v>
          </cell>
          <cell r="E3087" t="str">
            <v>County</v>
          </cell>
          <cell r="F3087" t="str">
            <v>WI</v>
          </cell>
          <cell r="G3087">
            <v>41749</v>
          </cell>
          <cell r="H3087">
            <v>0.61829025844930419</v>
          </cell>
          <cell r="I3087">
            <v>1</v>
          </cell>
          <cell r="J3087">
            <v>117.28259016977277</v>
          </cell>
          <cell r="K3087" t="str">
            <v>TONS</v>
          </cell>
        </row>
        <row r="3088">
          <cell r="A3088" t="str">
            <v>55077</v>
          </cell>
          <cell r="B3088" t="str">
            <v>55</v>
          </cell>
          <cell r="C3088" t="str">
            <v>077</v>
          </cell>
          <cell r="D3088" t="str">
            <v>Marquette</v>
          </cell>
          <cell r="E3088" t="str">
            <v>County</v>
          </cell>
          <cell r="F3088" t="str">
            <v>WI</v>
          </cell>
          <cell r="G3088">
            <v>15404</v>
          </cell>
          <cell r="H3088">
            <v>1</v>
          </cell>
          <cell r="I3088">
            <v>0.5</v>
          </cell>
          <cell r="J3088">
            <v>34.994402413031807</v>
          </cell>
          <cell r="K3088" t="str">
            <v>TONS</v>
          </cell>
        </row>
        <row r="3089">
          <cell r="A3089" t="str">
            <v>55078</v>
          </cell>
          <cell r="B3089" t="str">
            <v>55</v>
          </cell>
          <cell r="C3089" t="str">
            <v>078</v>
          </cell>
          <cell r="D3089" t="str">
            <v>Menominee</v>
          </cell>
          <cell r="E3089" t="str">
            <v>County</v>
          </cell>
          <cell r="F3089" t="str">
            <v>WI</v>
          </cell>
          <cell r="G3089">
            <v>4232</v>
          </cell>
          <cell r="H3089">
            <v>1</v>
          </cell>
          <cell r="I3089">
            <v>1</v>
          </cell>
          <cell r="J3089">
            <v>19.22829278264744</v>
          </cell>
          <cell r="K3089" t="str">
            <v>TONS</v>
          </cell>
        </row>
        <row r="3090">
          <cell r="A3090" t="str">
            <v>55079</v>
          </cell>
          <cell r="B3090" t="str">
            <v>55</v>
          </cell>
          <cell r="C3090" t="str">
            <v>079</v>
          </cell>
          <cell r="D3090" t="str">
            <v>Milwaukee</v>
          </cell>
          <cell r="E3090" t="str">
            <v>County</v>
          </cell>
          <cell r="F3090" t="str">
            <v>WI</v>
          </cell>
          <cell r="G3090">
            <v>947735</v>
          </cell>
          <cell r="H3090">
            <v>1.9203680353685366E-3</v>
          </cell>
          <cell r="I3090">
            <v>0</v>
          </cell>
          <cell r="J3090">
            <v>0</v>
          </cell>
          <cell r="K3090" t="str">
            <v>TONS</v>
          </cell>
        </row>
        <row r="3091">
          <cell r="A3091" t="str">
            <v>55081</v>
          </cell>
          <cell r="B3091" t="str">
            <v>55</v>
          </cell>
          <cell r="C3091" t="str">
            <v>081</v>
          </cell>
          <cell r="D3091" t="str">
            <v>Monroe</v>
          </cell>
          <cell r="E3091" t="str">
            <v>County</v>
          </cell>
          <cell r="F3091" t="str">
            <v>WI</v>
          </cell>
          <cell r="G3091">
            <v>44673</v>
          </cell>
          <cell r="H3091">
            <v>0.57672419582298029</v>
          </cell>
          <cell r="I3091">
            <v>1</v>
          </cell>
          <cell r="J3091">
            <v>117.05995634502094</v>
          </cell>
          <cell r="K3091" t="str">
            <v>TONS</v>
          </cell>
        </row>
        <row r="3092">
          <cell r="A3092" t="str">
            <v>55083</v>
          </cell>
          <cell r="B3092" t="str">
            <v>55</v>
          </cell>
          <cell r="C3092" t="str">
            <v>083</v>
          </cell>
          <cell r="D3092" t="str">
            <v>Oconto</v>
          </cell>
          <cell r="E3092" t="str">
            <v>County</v>
          </cell>
          <cell r="F3092" t="str">
            <v>WI</v>
          </cell>
          <cell r="G3092">
            <v>37660</v>
          </cell>
          <cell r="H3092">
            <v>0.81343600637280933</v>
          </cell>
          <cell r="I3092">
            <v>1</v>
          </cell>
          <cell r="J3092">
            <v>139.187032396886</v>
          </cell>
          <cell r="K3092" t="str">
            <v>TONS</v>
          </cell>
        </row>
        <row r="3093">
          <cell r="A3093" t="str">
            <v>55085</v>
          </cell>
          <cell r="B3093" t="str">
            <v>55</v>
          </cell>
          <cell r="C3093" t="str">
            <v>085</v>
          </cell>
          <cell r="D3093" t="str">
            <v>Oneida</v>
          </cell>
          <cell r="E3093" t="str">
            <v>County</v>
          </cell>
          <cell r="F3093" t="str">
            <v>WI</v>
          </cell>
          <cell r="G3093">
            <v>35998</v>
          </cell>
          <cell r="H3093">
            <v>0.74970831712872943</v>
          </cell>
          <cell r="I3093">
            <v>1</v>
          </cell>
          <cell r="J3093">
            <v>122.62125841637268</v>
          </cell>
          <cell r="K3093" t="str">
            <v>TONS</v>
          </cell>
        </row>
        <row r="3094">
          <cell r="A3094" t="str">
            <v>55087</v>
          </cell>
          <cell r="B3094" t="str">
            <v>55</v>
          </cell>
          <cell r="C3094" t="str">
            <v>087</v>
          </cell>
          <cell r="D3094" t="str">
            <v>Outagamie</v>
          </cell>
          <cell r="E3094" t="str">
            <v>County</v>
          </cell>
          <cell r="F3094" t="str">
            <v>WI</v>
          </cell>
          <cell r="G3094">
            <v>176695</v>
          </cell>
          <cell r="H3094">
            <v>0.24738673986247489</v>
          </cell>
          <cell r="I3094">
            <v>0.5</v>
          </cell>
          <cell r="J3094">
            <v>99.303772934201888</v>
          </cell>
          <cell r="K3094" t="str">
            <v>TONS</v>
          </cell>
        </row>
        <row r="3095">
          <cell r="A3095" t="str">
            <v>55089</v>
          </cell>
          <cell r="B3095" t="str">
            <v>55</v>
          </cell>
          <cell r="C3095" t="str">
            <v>089</v>
          </cell>
          <cell r="D3095" t="str">
            <v>Ozaukee</v>
          </cell>
          <cell r="E3095" t="str">
            <v>County</v>
          </cell>
          <cell r="F3095" t="str">
            <v>WI</v>
          </cell>
          <cell r="G3095">
            <v>86395</v>
          </cell>
          <cell r="H3095">
            <v>0.24886856878291569</v>
          </cell>
          <cell r="I3095">
            <v>0.5</v>
          </cell>
          <cell r="J3095">
            <v>48.845406795806078</v>
          </cell>
          <cell r="K3095" t="str">
            <v>TONS</v>
          </cell>
        </row>
        <row r="3096">
          <cell r="A3096" t="str">
            <v>55091</v>
          </cell>
          <cell r="B3096" t="str">
            <v>55</v>
          </cell>
          <cell r="C3096" t="str">
            <v>091</v>
          </cell>
          <cell r="D3096" t="str">
            <v>Pepin</v>
          </cell>
          <cell r="E3096" t="str">
            <v>County</v>
          </cell>
          <cell r="F3096" t="str">
            <v>WI</v>
          </cell>
          <cell r="G3096">
            <v>7469</v>
          </cell>
          <cell r="H3096">
            <v>1</v>
          </cell>
          <cell r="I3096">
            <v>1</v>
          </cell>
          <cell r="J3096">
            <v>33.935755858599656</v>
          </cell>
          <cell r="K3096" t="str">
            <v>TONS</v>
          </cell>
        </row>
        <row r="3097">
          <cell r="A3097" t="str">
            <v>55093</v>
          </cell>
          <cell r="B3097" t="str">
            <v>55</v>
          </cell>
          <cell r="C3097" t="str">
            <v>093</v>
          </cell>
          <cell r="D3097" t="str">
            <v>Pierce</v>
          </cell>
          <cell r="E3097" t="str">
            <v>County</v>
          </cell>
          <cell r="F3097" t="str">
            <v>WI</v>
          </cell>
          <cell r="G3097">
            <v>41019</v>
          </cell>
          <cell r="H3097">
            <v>0.53648309320071186</v>
          </cell>
          <cell r="I3097">
            <v>1</v>
          </cell>
          <cell r="J3097">
            <v>99.985305050789123</v>
          </cell>
          <cell r="K3097" t="str">
            <v>TONS</v>
          </cell>
        </row>
        <row r="3098">
          <cell r="A3098" t="str">
            <v>55095</v>
          </cell>
          <cell r="B3098" t="str">
            <v>55</v>
          </cell>
          <cell r="C3098" t="str">
            <v>095</v>
          </cell>
          <cell r="D3098" t="str">
            <v>Polk</v>
          </cell>
          <cell r="E3098" t="str">
            <v>County</v>
          </cell>
          <cell r="F3098" t="str">
            <v>WI</v>
          </cell>
          <cell r="G3098">
            <v>44205</v>
          </cell>
          <cell r="H3098">
            <v>0.85465445085397584</v>
          </cell>
          <cell r="I3098">
            <v>1</v>
          </cell>
          <cell r="J3098">
            <v>171.65522243110121</v>
          </cell>
          <cell r="K3098" t="str">
            <v>TONS</v>
          </cell>
        </row>
        <row r="3099">
          <cell r="A3099" t="str">
            <v>55097</v>
          </cell>
          <cell r="B3099" t="str">
            <v>55</v>
          </cell>
          <cell r="C3099" t="str">
            <v>097</v>
          </cell>
          <cell r="D3099" t="str">
            <v>Portage</v>
          </cell>
          <cell r="E3099" t="str">
            <v>County</v>
          </cell>
          <cell r="F3099" t="str">
            <v>WI</v>
          </cell>
          <cell r="G3099">
            <v>70019</v>
          </cell>
          <cell r="H3099">
            <v>0.36031648552535739</v>
          </cell>
          <cell r="I3099">
            <v>1</v>
          </cell>
          <cell r="J3099">
            <v>114.62915846252653</v>
          </cell>
          <cell r="K3099" t="str">
            <v>TONS</v>
          </cell>
        </row>
        <row r="3100">
          <cell r="A3100" t="str">
            <v>55099</v>
          </cell>
          <cell r="B3100" t="str">
            <v>55</v>
          </cell>
          <cell r="C3100" t="str">
            <v>099</v>
          </cell>
          <cell r="D3100" t="str">
            <v>Price</v>
          </cell>
          <cell r="E3100" t="str">
            <v>County</v>
          </cell>
          <cell r="F3100" t="str">
            <v>WI</v>
          </cell>
          <cell r="G3100">
            <v>14159</v>
          </cell>
          <cell r="H3100">
            <v>1</v>
          </cell>
          <cell r="I3100">
            <v>1</v>
          </cell>
          <cell r="J3100">
            <v>64.332088258389689</v>
          </cell>
          <cell r="K3100" t="str">
            <v>TONS</v>
          </cell>
        </row>
        <row r="3101">
          <cell r="A3101" t="str">
            <v>55101</v>
          </cell>
          <cell r="B3101" t="str">
            <v>55</v>
          </cell>
          <cell r="C3101" t="str">
            <v>101</v>
          </cell>
          <cell r="D3101" t="str">
            <v>Racine</v>
          </cell>
          <cell r="E3101" t="str">
            <v>County</v>
          </cell>
          <cell r="F3101" t="str">
            <v>WI</v>
          </cell>
          <cell r="G3101">
            <v>195408</v>
          </cell>
          <cell r="H3101">
            <v>0.12277900597723737</v>
          </cell>
          <cell r="I3101">
            <v>0.5</v>
          </cell>
          <cell r="J3101">
            <v>0</v>
          </cell>
          <cell r="K3101" t="str">
            <v>TONS</v>
          </cell>
        </row>
        <row r="3102">
          <cell r="A3102" t="str">
            <v>55103</v>
          </cell>
          <cell r="B3102" t="str">
            <v>55</v>
          </cell>
          <cell r="C3102" t="str">
            <v>103</v>
          </cell>
          <cell r="D3102" t="str">
            <v>Richland</v>
          </cell>
          <cell r="E3102" t="str">
            <v>County</v>
          </cell>
          <cell r="F3102" t="str">
            <v>WI</v>
          </cell>
          <cell r="G3102">
            <v>18021</v>
          </cell>
          <cell r="H3102">
            <v>0.72138061150879529</v>
          </cell>
          <cell r="I3102">
            <v>1</v>
          </cell>
          <cell r="J3102">
            <v>59.066116770892428</v>
          </cell>
          <cell r="K3102" t="str">
            <v>TONS</v>
          </cell>
        </row>
        <row r="3103">
          <cell r="A3103" t="str">
            <v>55105</v>
          </cell>
          <cell r="B3103" t="str">
            <v>55</v>
          </cell>
          <cell r="C3103" t="str">
            <v>105</v>
          </cell>
          <cell r="D3103" t="str">
            <v>Rock</v>
          </cell>
          <cell r="E3103" t="str">
            <v>County</v>
          </cell>
          <cell r="F3103" t="str">
            <v>WI</v>
          </cell>
          <cell r="G3103">
            <v>160331</v>
          </cell>
          <cell r="H3103">
            <v>0.20416513338031947</v>
          </cell>
          <cell r="I3103">
            <v>0.5</v>
          </cell>
          <cell r="J3103">
            <v>74.364241014553556</v>
          </cell>
          <cell r="K3103" t="str">
            <v>TONS</v>
          </cell>
        </row>
        <row r="3104">
          <cell r="A3104" t="str">
            <v>55107</v>
          </cell>
          <cell r="B3104" t="str">
            <v>55</v>
          </cell>
          <cell r="C3104" t="str">
            <v>107</v>
          </cell>
          <cell r="D3104" t="str">
            <v>Rusk</v>
          </cell>
          <cell r="E3104" t="str">
            <v>County</v>
          </cell>
          <cell r="F3104" t="str">
            <v>WI</v>
          </cell>
          <cell r="G3104">
            <v>14755</v>
          </cell>
          <cell r="H3104">
            <v>0.76624872924432397</v>
          </cell>
          <cell r="I3104">
            <v>1</v>
          </cell>
          <cell r="J3104">
            <v>51.36934740090075</v>
          </cell>
          <cell r="K3104" t="str">
            <v>TONS</v>
          </cell>
        </row>
        <row r="3105">
          <cell r="A3105" t="str">
            <v>55109</v>
          </cell>
          <cell r="B3105" t="str">
            <v>55</v>
          </cell>
          <cell r="C3105" t="str">
            <v>109</v>
          </cell>
          <cell r="D3105" t="str">
            <v>St. Croix</v>
          </cell>
          <cell r="E3105" t="str">
            <v>County</v>
          </cell>
          <cell r="F3105" t="str">
            <v>WI</v>
          </cell>
          <cell r="G3105">
            <v>84345</v>
          </cell>
          <cell r="H3105">
            <v>0.53168533997273104</v>
          </cell>
          <cell r="I3105">
            <v>0.5</v>
          </cell>
          <cell r="J3105">
            <v>101.87769256117963</v>
          </cell>
          <cell r="K3105" t="str">
            <v>TONS</v>
          </cell>
        </row>
        <row r="3106">
          <cell r="A3106" t="str">
            <v>55111</v>
          </cell>
          <cell r="B3106" t="str">
            <v>55</v>
          </cell>
          <cell r="C3106" t="str">
            <v>111</v>
          </cell>
          <cell r="D3106" t="str">
            <v>Sauk</v>
          </cell>
          <cell r="E3106" t="str">
            <v>County</v>
          </cell>
          <cell r="F3106" t="str">
            <v>WI</v>
          </cell>
          <cell r="G3106">
            <v>61976</v>
          </cell>
          <cell r="H3106">
            <v>0.46146895572479668</v>
          </cell>
          <cell r="I3106">
            <v>1</v>
          </cell>
          <cell r="J3106">
            <v>129.94545689596333</v>
          </cell>
          <cell r="K3106" t="str">
            <v>TONS</v>
          </cell>
        </row>
        <row r="3107">
          <cell r="A3107" t="str">
            <v>55113</v>
          </cell>
          <cell r="B3107" t="str">
            <v>55</v>
          </cell>
          <cell r="C3107" t="str">
            <v>113</v>
          </cell>
          <cell r="D3107" t="str">
            <v>Sawyer</v>
          </cell>
          <cell r="E3107" t="str">
            <v>County</v>
          </cell>
          <cell r="F3107" t="str">
            <v>WI</v>
          </cell>
          <cell r="G3107">
            <v>16557</v>
          </cell>
          <cell r="H3107">
            <v>0.84200036238448994</v>
          </cell>
          <cell r="I3107">
            <v>1</v>
          </cell>
          <cell r="J3107">
            <v>63.341594915616248</v>
          </cell>
          <cell r="K3107" t="str">
            <v>TONS</v>
          </cell>
        </row>
        <row r="3108">
          <cell r="A3108" t="str">
            <v>55115</v>
          </cell>
          <cell r="B3108" t="str">
            <v>55</v>
          </cell>
          <cell r="C3108" t="str">
            <v>115</v>
          </cell>
          <cell r="D3108" t="str">
            <v>Shawano</v>
          </cell>
          <cell r="E3108" t="str">
            <v>County</v>
          </cell>
          <cell r="F3108" t="str">
            <v>WI</v>
          </cell>
          <cell r="G3108">
            <v>41949</v>
          </cell>
          <cell r="H3108">
            <v>0.74392714963407947</v>
          </cell>
          <cell r="I3108">
            <v>1</v>
          </cell>
          <cell r="J3108">
            <v>141.79048508224921</v>
          </cell>
          <cell r="K3108" t="str">
            <v>TONS</v>
          </cell>
        </row>
        <row r="3109">
          <cell r="A3109" t="str">
            <v>55117</v>
          </cell>
          <cell r="B3109" t="str">
            <v>55</v>
          </cell>
          <cell r="C3109" t="str">
            <v>117</v>
          </cell>
          <cell r="D3109" t="str">
            <v>Sheboygan</v>
          </cell>
          <cell r="E3109" t="str">
            <v>County</v>
          </cell>
          <cell r="F3109" t="str">
            <v>WI</v>
          </cell>
          <cell r="G3109">
            <v>115507</v>
          </cell>
          <cell r="H3109">
            <v>0.28284865852286006</v>
          </cell>
          <cell r="I3109">
            <v>0.5</v>
          </cell>
          <cell r="J3109">
            <v>74.221119270070218</v>
          </cell>
          <cell r="K3109" t="str">
            <v>TONS</v>
          </cell>
        </row>
        <row r="3110">
          <cell r="A3110" t="str">
            <v>55119</v>
          </cell>
          <cell r="B3110" t="str">
            <v>55</v>
          </cell>
          <cell r="C3110" t="str">
            <v>119</v>
          </cell>
          <cell r="D3110" t="str">
            <v>Taylor</v>
          </cell>
          <cell r="E3110" t="str">
            <v>County</v>
          </cell>
          <cell r="F3110" t="str">
            <v>WI</v>
          </cell>
          <cell r="G3110">
            <v>20689</v>
          </cell>
          <cell r="H3110">
            <v>0.80443714050944948</v>
          </cell>
          <cell r="I3110">
            <v>1</v>
          </cell>
          <cell r="J3110">
            <v>75.618260109074058</v>
          </cell>
          <cell r="K3110" t="str">
            <v>TONS</v>
          </cell>
        </row>
        <row r="3111">
          <cell r="A3111" t="str">
            <v>55121</v>
          </cell>
          <cell r="B3111" t="str">
            <v>55</v>
          </cell>
          <cell r="C3111" t="str">
            <v>121</v>
          </cell>
          <cell r="D3111" t="str">
            <v>Trempealeau</v>
          </cell>
          <cell r="E3111" t="str">
            <v>County</v>
          </cell>
          <cell r="F3111" t="str">
            <v>WI</v>
          </cell>
          <cell r="G3111">
            <v>28816</v>
          </cell>
          <cell r="H3111">
            <v>0.89613409217101614</v>
          </cell>
          <cell r="I3111">
            <v>1</v>
          </cell>
          <cell r="J3111">
            <v>117.32802564421193</v>
          </cell>
          <cell r="K3111" t="str">
            <v>TONS</v>
          </cell>
        </row>
        <row r="3112">
          <cell r="A3112" t="str">
            <v>55123</v>
          </cell>
          <cell r="B3112" t="str">
            <v>55</v>
          </cell>
          <cell r="C3112" t="str">
            <v>123</v>
          </cell>
          <cell r="D3112" t="str">
            <v>Vernon</v>
          </cell>
          <cell r="E3112" t="str">
            <v>County</v>
          </cell>
          <cell r="F3112" t="str">
            <v>WI</v>
          </cell>
          <cell r="G3112">
            <v>29773</v>
          </cell>
          <cell r="H3112">
            <v>0.85691734121519503</v>
          </cell>
          <cell r="I3112">
            <v>1</v>
          </cell>
          <cell r="J3112">
            <v>115.91952593659833</v>
          </cell>
          <cell r="K3112" t="str">
            <v>TONS</v>
          </cell>
        </row>
        <row r="3113">
          <cell r="A3113" t="str">
            <v>55125</v>
          </cell>
          <cell r="B3113" t="str">
            <v>55</v>
          </cell>
          <cell r="C3113" t="str">
            <v>125</v>
          </cell>
          <cell r="D3113" t="str">
            <v>Vilas</v>
          </cell>
          <cell r="E3113" t="str">
            <v>County</v>
          </cell>
          <cell r="F3113" t="str">
            <v>WI</v>
          </cell>
          <cell r="G3113">
            <v>21430</v>
          </cell>
          <cell r="H3113">
            <v>1</v>
          </cell>
          <cell r="I3113">
            <v>1</v>
          </cell>
          <cell r="J3113">
            <v>97.368221723094194</v>
          </cell>
          <cell r="K3113" t="str">
            <v>TONS</v>
          </cell>
        </row>
        <row r="3114">
          <cell r="A3114" t="str">
            <v>55127</v>
          </cell>
          <cell r="B3114" t="str">
            <v>55</v>
          </cell>
          <cell r="C3114" t="str">
            <v>127</v>
          </cell>
          <cell r="D3114" t="str">
            <v>Walworth</v>
          </cell>
          <cell r="E3114" t="str">
            <v>County</v>
          </cell>
          <cell r="F3114" t="str">
            <v>WI</v>
          </cell>
          <cell r="G3114">
            <v>102228</v>
          </cell>
          <cell r="H3114">
            <v>0.34197088860194857</v>
          </cell>
          <cell r="I3114">
            <v>0.5</v>
          </cell>
          <cell r="J3114">
            <v>79.418937545908776</v>
          </cell>
          <cell r="K3114" t="str">
            <v>TONS</v>
          </cell>
        </row>
        <row r="3115">
          <cell r="A3115" t="str">
            <v>55129</v>
          </cell>
          <cell r="B3115" t="str">
            <v>55</v>
          </cell>
          <cell r="C3115" t="str">
            <v>129</v>
          </cell>
          <cell r="D3115" t="str">
            <v>Washburn</v>
          </cell>
          <cell r="E3115" t="str">
            <v>County</v>
          </cell>
          <cell r="F3115" t="str">
            <v>WI</v>
          </cell>
          <cell r="G3115">
            <v>15911</v>
          </cell>
          <cell r="H3115">
            <v>0.83200301678084343</v>
          </cell>
          <cell r="I3115">
            <v>1</v>
          </cell>
          <cell r="J3115">
            <v>60.147481062544138</v>
          </cell>
          <cell r="K3115" t="str">
            <v>TONS</v>
          </cell>
        </row>
        <row r="3116">
          <cell r="A3116" t="str">
            <v>55131</v>
          </cell>
          <cell r="B3116" t="str">
            <v>55</v>
          </cell>
          <cell r="C3116" t="str">
            <v>131</v>
          </cell>
          <cell r="D3116" t="str">
            <v>Washington</v>
          </cell>
          <cell r="E3116" t="str">
            <v>County</v>
          </cell>
          <cell r="F3116" t="str">
            <v>WI</v>
          </cell>
          <cell r="G3116">
            <v>131887</v>
          </cell>
          <cell r="H3116">
            <v>0.30784686891050672</v>
          </cell>
          <cell r="I3116">
            <v>0.5</v>
          </cell>
          <cell r="J3116">
            <v>92.236284885192418</v>
          </cell>
          <cell r="K3116" t="str">
            <v>TONS</v>
          </cell>
        </row>
        <row r="3117">
          <cell r="A3117" t="str">
            <v>55133</v>
          </cell>
          <cell r="B3117" t="str">
            <v>55</v>
          </cell>
          <cell r="C3117" t="str">
            <v>133</v>
          </cell>
          <cell r="D3117" t="str">
            <v>Waukesha</v>
          </cell>
          <cell r="E3117" t="str">
            <v>County</v>
          </cell>
          <cell r="F3117" t="str">
            <v>WI</v>
          </cell>
          <cell r="G3117">
            <v>389891</v>
          </cell>
          <cell r="H3117">
            <v>9.8604481765416488E-2</v>
          </cell>
          <cell r="I3117">
            <v>0.5</v>
          </cell>
          <cell r="J3117">
            <v>0</v>
          </cell>
          <cell r="K3117" t="str">
            <v>TONS</v>
          </cell>
        </row>
        <row r="3118">
          <cell r="A3118" t="str">
            <v>55135</v>
          </cell>
          <cell r="B3118" t="str">
            <v>55</v>
          </cell>
          <cell r="C3118" t="str">
            <v>135</v>
          </cell>
          <cell r="D3118" t="str">
            <v>Waupaca</v>
          </cell>
          <cell r="E3118" t="str">
            <v>County</v>
          </cell>
          <cell r="F3118" t="str">
            <v>WI</v>
          </cell>
          <cell r="G3118">
            <v>52410</v>
          </cell>
          <cell r="H3118">
            <v>0.64939896966227817</v>
          </cell>
          <cell r="I3118">
            <v>1</v>
          </cell>
          <cell r="J3118">
            <v>154.63963725364027</v>
          </cell>
          <cell r="K3118" t="str">
            <v>TONS</v>
          </cell>
        </row>
        <row r="3119">
          <cell r="A3119" t="str">
            <v>55137</v>
          </cell>
          <cell r="B3119" t="str">
            <v>55</v>
          </cell>
          <cell r="C3119" t="str">
            <v>137</v>
          </cell>
          <cell r="D3119" t="str">
            <v>Waushara</v>
          </cell>
          <cell r="E3119" t="str">
            <v>County</v>
          </cell>
          <cell r="F3119" t="str">
            <v>WI</v>
          </cell>
          <cell r="G3119">
            <v>24496</v>
          </cell>
          <cell r="H3119">
            <v>0.8949624428478119</v>
          </cell>
          <cell r="I3119">
            <v>1</v>
          </cell>
          <cell r="J3119">
            <v>99.608190612944199</v>
          </cell>
          <cell r="K3119" t="str">
            <v>TONS</v>
          </cell>
        </row>
        <row r="3120">
          <cell r="A3120" t="str">
            <v>55139</v>
          </cell>
          <cell r="B3120" t="str">
            <v>55</v>
          </cell>
          <cell r="C3120" t="str">
            <v>139</v>
          </cell>
          <cell r="D3120" t="str">
            <v>Winnebago</v>
          </cell>
          <cell r="E3120" t="str">
            <v>County</v>
          </cell>
          <cell r="F3120" t="str">
            <v>WI</v>
          </cell>
          <cell r="G3120">
            <v>166994</v>
          </cell>
          <cell r="H3120">
            <v>0.13431021473825408</v>
          </cell>
          <cell r="I3120">
            <v>0.5</v>
          </cell>
          <cell r="J3120">
            <v>0</v>
          </cell>
          <cell r="K3120" t="str">
            <v>TONS</v>
          </cell>
        </row>
        <row r="3121">
          <cell r="A3121" t="str">
            <v>55141</v>
          </cell>
          <cell r="B3121" t="str">
            <v>55</v>
          </cell>
          <cell r="C3121" t="str">
            <v>141</v>
          </cell>
          <cell r="D3121" t="str">
            <v>Wood</v>
          </cell>
          <cell r="E3121" t="str">
            <v>County</v>
          </cell>
          <cell r="F3121" t="str">
            <v>WI</v>
          </cell>
          <cell r="G3121">
            <v>74749</v>
          </cell>
          <cell r="H3121">
            <v>0.36682764986822564</v>
          </cell>
          <cell r="I3121">
            <v>1</v>
          </cell>
          <cell r="J3121">
            <v>124.58407091214383</v>
          </cell>
          <cell r="K3121" t="str">
            <v>TONS</v>
          </cell>
        </row>
        <row r="3122">
          <cell r="A3122" t="str">
            <v>56001</v>
          </cell>
          <cell r="B3122" t="str">
            <v>56</v>
          </cell>
          <cell r="C3122" t="str">
            <v>001</v>
          </cell>
          <cell r="D3122" t="str">
            <v>Albany</v>
          </cell>
          <cell r="E3122" t="str">
            <v>County</v>
          </cell>
          <cell r="F3122" t="str">
            <v>WY</v>
          </cell>
          <cell r="G3122">
            <v>36299</v>
          </cell>
          <cell r="H3122">
            <v>0.11939722857378991</v>
          </cell>
          <cell r="I3122">
            <v>0.5</v>
          </cell>
          <cell r="J3122">
            <v>0</v>
          </cell>
          <cell r="K3122" t="str">
            <v>TONS</v>
          </cell>
        </row>
        <row r="3123">
          <cell r="A3123" t="str">
            <v>56003</v>
          </cell>
          <cell r="B3123" t="str">
            <v>56</v>
          </cell>
          <cell r="C3123" t="str">
            <v>003</v>
          </cell>
          <cell r="D3123" t="str">
            <v>Big Horn</v>
          </cell>
          <cell r="E3123" t="str">
            <v>County</v>
          </cell>
          <cell r="F3123" t="str">
            <v>WY</v>
          </cell>
          <cell r="G3123">
            <v>11668</v>
          </cell>
          <cell r="H3123">
            <v>1</v>
          </cell>
          <cell r="I3123">
            <v>0.5</v>
          </cell>
          <cell r="J3123">
            <v>26.507055787798954</v>
          </cell>
          <cell r="K3123" t="str">
            <v>TONS</v>
          </cell>
        </row>
        <row r="3124">
          <cell r="A3124" t="str">
            <v>56005</v>
          </cell>
          <cell r="B3124" t="str">
            <v>56</v>
          </cell>
          <cell r="C3124" t="str">
            <v>005</v>
          </cell>
          <cell r="D3124" t="str">
            <v>Campbell</v>
          </cell>
          <cell r="E3124" t="str">
            <v>County</v>
          </cell>
          <cell r="F3124" t="str">
            <v>WY</v>
          </cell>
          <cell r="G3124">
            <v>46133</v>
          </cell>
          <cell r="H3124">
            <v>0.29072464396419051</v>
          </cell>
          <cell r="I3124">
            <v>0</v>
          </cell>
          <cell r="J3124">
            <v>0</v>
          </cell>
          <cell r="K3124" t="str">
            <v>TONS</v>
          </cell>
        </row>
        <row r="3125">
          <cell r="A3125" t="str">
            <v>56007</v>
          </cell>
          <cell r="B3125" t="str">
            <v>56</v>
          </cell>
          <cell r="C3125" t="str">
            <v>007</v>
          </cell>
          <cell r="D3125" t="str">
            <v>Carbon</v>
          </cell>
          <cell r="E3125" t="str">
            <v>County</v>
          </cell>
          <cell r="F3125" t="str">
            <v>WY</v>
          </cell>
          <cell r="G3125">
            <v>15885</v>
          </cell>
          <cell r="H3125">
            <v>0.41630468995908088</v>
          </cell>
          <cell r="I3125">
            <v>0.5</v>
          </cell>
          <cell r="J3125">
            <v>15.023239623304292</v>
          </cell>
          <cell r="K3125" t="str">
            <v>TONS</v>
          </cell>
        </row>
        <row r="3126">
          <cell r="A3126" t="str">
            <v>56009</v>
          </cell>
          <cell r="B3126" t="str">
            <v>56</v>
          </cell>
          <cell r="C3126" t="str">
            <v>009</v>
          </cell>
          <cell r="D3126" t="str">
            <v>Converse</v>
          </cell>
          <cell r="E3126" t="str">
            <v>County</v>
          </cell>
          <cell r="F3126" t="str">
            <v>WY</v>
          </cell>
          <cell r="G3126">
            <v>13833</v>
          </cell>
          <cell r="H3126">
            <v>0.55360370129400704</v>
          </cell>
          <cell r="I3126">
            <v>0</v>
          </cell>
          <cell r="J3126">
            <v>0</v>
          </cell>
          <cell r="K3126" t="str">
            <v>TONS</v>
          </cell>
        </row>
        <row r="3127">
          <cell r="A3127" t="str">
            <v>56011</v>
          </cell>
          <cell r="B3127" t="str">
            <v>56</v>
          </cell>
          <cell r="C3127" t="str">
            <v>011</v>
          </cell>
          <cell r="D3127" t="str">
            <v>Crook</v>
          </cell>
          <cell r="E3127" t="str">
            <v>County</v>
          </cell>
          <cell r="F3127" t="str">
            <v>WY</v>
          </cell>
          <cell r="G3127">
            <v>7083</v>
          </cell>
          <cell r="H3127">
            <v>1</v>
          </cell>
          <cell r="I3127">
            <v>0.5</v>
          </cell>
          <cell r="J3127">
            <v>16.090973272624268</v>
          </cell>
          <cell r="K3127" t="str">
            <v>TONS</v>
          </cell>
        </row>
        <row r="3128">
          <cell r="A3128" t="str">
            <v>56013</v>
          </cell>
          <cell r="B3128" t="str">
            <v>56</v>
          </cell>
          <cell r="C3128" t="str">
            <v>013</v>
          </cell>
          <cell r="D3128" t="str">
            <v>Fremont</v>
          </cell>
          <cell r="E3128" t="str">
            <v>County</v>
          </cell>
          <cell r="F3128" t="str">
            <v>WY</v>
          </cell>
          <cell r="G3128">
            <v>40123</v>
          </cell>
          <cell r="H3128">
            <v>0.51424370062059166</v>
          </cell>
          <cell r="I3128">
            <v>0.5</v>
          </cell>
          <cell r="J3128">
            <v>46.87350720514705</v>
          </cell>
          <cell r="K3128" t="str">
            <v>TONS</v>
          </cell>
        </row>
        <row r="3129">
          <cell r="A3129" t="str">
            <v>56015</v>
          </cell>
          <cell r="B3129" t="str">
            <v>56</v>
          </cell>
          <cell r="C3129" t="str">
            <v>015</v>
          </cell>
          <cell r="D3129" t="str">
            <v>Goshen</v>
          </cell>
          <cell r="E3129" t="str">
            <v>County</v>
          </cell>
          <cell r="F3129" t="str">
            <v>WY</v>
          </cell>
          <cell r="G3129">
            <v>13249</v>
          </cell>
          <cell r="H3129">
            <v>0.459959242206959</v>
          </cell>
          <cell r="I3129">
            <v>0</v>
          </cell>
          <cell r="J3129">
            <v>0</v>
          </cell>
          <cell r="K3129" t="str">
            <v>TONS</v>
          </cell>
        </row>
        <row r="3130">
          <cell r="A3130" t="str">
            <v>56017</v>
          </cell>
          <cell r="B3130" t="str">
            <v>56</v>
          </cell>
          <cell r="C3130" t="str">
            <v>017</v>
          </cell>
          <cell r="D3130" t="str">
            <v>Hot Springs</v>
          </cell>
          <cell r="E3130" t="str">
            <v>County</v>
          </cell>
          <cell r="F3130" t="str">
            <v>WY</v>
          </cell>
          <cell r="G3130">
            <v>4812</v>
          </cell>
          <cell r="H3130">
            <v>0.31483790523690774</v>
          </cell>
          <cell r="I3130">
            <v>0</v>
          </cell>
          <cell r="J3130">
            <v>0</v>
          </cell>
          <cell r="K3130" t="str">
            <v>TONS</v>
          </cell>
        </row>
        <row r="3131">
          <cell r="A3131" t="str">
            <v>56019</v>
          </cell>
          <cell r="B3131" t="str">
            <v>56</v>
          </cell>
          <cell r="C3131" t="str">
            <v>019</v>
          </cell>
          <cell r="D3131" t="str">
            <v>Johnson</v>
          </cell>
          <cell r="E3131" t="str">
            <v>County</v>
          </cell>
          <cell r="F3131" t="str">
            <v>WY</v>
          </cell>
          <cell r="G3131">
            <v>8569</v>
          </cell>
          <cell r="H3131">
            <v>0.49025557241218343</v>
          </cell>
          <cell r="I3131">
            <v>0.5</v>
          </cell>
          <cell r="J3131">
            <v>9.5437214059430406</v>
          </cell>
          <cell r="K3131" t="str">
            <v>TONS</v>
          </cell>
        </row>
        <row r="3132">
          <cell r="A3132" t="str">
            <v>56021</v>
          </cell>
          <cell r="B3132" t="str">
            <v>56</v>
          </cell>
          <cell r="C3132" t="str">
            <v>021</v>
          </cell>
          <cell r="D3132" t="str">
            <v>Laramie</v>
          </cell>
          <cell r="E3132" t="str">
            <v>County</v>
          </cell>
          <cell r="F3132" t="str">
            <v>WY</v>
          </cell>
          <cell r="G3132">
            <v>91738</v>
          </cell>
          <cell r="H3132">
            <v>0.19784603980902135</v>
          </cell>
          <cell r="I3132">
            <v>0.5</v>
          </cell>
          <cell r="J3132">
            <v>0</v>
          </cell>
          <cell r="K3132" t="str">
            <v>TONS</v>
          </cell>
        </row>
        <row r="3133">
          <cell r="A3133" t="str">
            <v>56023</v>
          </cell>
          <cell r="B3133" t="str">
            <v>56</v>
          </cell>
          <cell r="C3133" t="str">
            <v>023</v>
          </cell>
          <cell r="D3133" t="str">
            <v>Lincoln</v>
          </cell>
          <cell r="E3133" t="str">
            <v>County</v>
          </cell>
          <cell r="F3133" t="str">
            <v>WY</v>
          </cell>
          <cell r="G3133">
            <v>18106</v>
          </cell>
          <cell r="H3133">
            <v>0.82729481939688498</v>
          </cell>
          <cell r="I3133">
            <v>1</v>
          </cell>
          <cell r="J3133">
            <v>68.057797162399822</v>
          </cell>
          <cell r="K3133" t="str">
            <v>TONS</v>
          </cell>
        </row>
        <row r="3134">
          <cell r="A3134" t="str">
            <v>56025</v>
          </cell>
          <cell r="B3134" t="str">
            <v>56</v>
          </cell>
          <cell r="C3134" t="str">
            <v>025</v>
          </cell>
          <cell r="D3134" t="str">
            <v>Natrona</v>
          </cell>
          <cell r="E3134" t="str">
            <v>County</v>
          </cell>
          <cell r="F3134" t="str">
            <v>WY</v>
          </cell>
          <cell r="G3134">
            <v>75450</v>
          </cell>
          <cell r="H3134">
            <v>0.14449304174950298</v>
          </cell>
          <cell r="I3134">
            <v>0</v>
          </cell>
          <cell r="J3134">
            <v>0</v>
          </cell>
          <cell r="K3134" t="str">
            <v>TONS</v>
          </cell>
        </row>
        <row r="3135">
          <cell r="A3135" t="str">
            <v>56027</v>
          </cell>
          <cell r="B3135" t="str">
            <v>56</v>
          </cell>
          <cell r="C3135" t="str">
            <v>027</v>
          </cell>
          <cell r="D3135" t="str">
            <v>Niobrara</v>
          </cell>
          <cell r="E3135" t="str">
            <v>County</v>
          </cell>
          <cell r="F3135" t="str">
            <v>WY</v>
          </cell>
          <cell r="G3135">
            <v>2484</v>
          </cell>
          <cell r="H3135">
            <v>1</v>
          </cell>
          <cell r="I3135">
            <v>0</v>
          </cell>
          <cell r="J3135">
            <v>0</v>
          </cell>
          <cell r="K3135" t="str">
            <v>TONS</v>
          </cell>
        </row>
        <row r="3136">
          <cell r="A3136" t="str">
            <v>56029</v>
          </cell>
          <cell r="B3136" t="str">
            <v>56</v>
          </cell>
          <cell r="C3136" t="str">
            <v>029</v>
          </cell>
          <cell r="D3136" t="str">
            <v>Park</v>
          </cell>
          <cell r="E3136" t="str">
            <v>County</v>
          </cell>
          <cell r="F3136" t="str">
            <v>WY</v>
          </cell>
          <cell r="G3136">
            <v>28205</v>
          </cell>
          <cell r="H3136">
            <v>0.44240382910831411</v>
          </cell>
          <cell r="I3136">
            <v>1</v>
          </cell>
          <cell r="J3136">
            <v>56.69438500516889</v>
          </cell>
          <cell r="K3136" t="str">
            <v>TONS</v>
          </cell>
        </row>
        <row r="3137">
          <cell r="A3137" t="str">
            <v>56031</v>
          </cell>
          <cell r="B3137" t="str">
            <v>56</v>
          </cell>
          <cell r="C3137" t="str">
            <v>031</v>
          </cell>
          <cell r="D3137" t="str">
            <v>Platte</v>
          </cell>
          <cell r="E3137" t="str">
            <v>County</v>
          </cell>
          <cell r="F3137" t="str">
            <v>WY</v>
          </cell>
          <cell r="G3137">
            <v>8667</v>
          </cell>
          <cell r="H3137">
            <v>0.58647744317526251</v>
          </cell>
          <cell r="I3137">
            <v>0</v>
          </cell>
          <cell r="J3137">
            <v>0</v>
          </cell>
          <cell r="K3137" t="str">
            <v>TONS</v>
          </cell>
        </row>
        <row r="3138">
          <cell r="A3138" t="str">
            <v>56033</v>
          </cell>
          <cell r="B3138" t="str">
            <v>56</v>
          </cell>
          <cell r="C3138" t="str">
            <v>033</v>
          </cell>
          <cell r="D3138" t="str">
            <v>Sheridan</v>
          </cell>
          <cell r="E3138" t="str">
            <v>County</v>
          </cell>
          <cell r="F3138" t="str">
            <v>WY</v>
          </cell>
          <cell r="G3138">
            <v>29116</v>
          </cell>
          <cell r="H3138">
            <v>0.35478774556944637</v>
          </cell>
          <cell r="I3138">
            <v>0.5</v>
          </cell>
          <cell r="J3138">
            <v>23.467422547819947</v>
          </cell>
          <cell r="K3138" t="str">
            <v>TONS</v>
          </cell>
        </row>
        <row r="3139">
          <cell r="A3139" t="str">
            <v>56035</v>
          </cell>
          <cell r="B3139" t="str">
            <v>56</v>
          </cell>
          <cell r="C3139" t="str">
            <v>035</v>
          </cell>
          <cell r="D3139" t="str">
            <v>Sublette</v>
          </cell>
          <cell r="E3139" t="str">
            <v>County</v>
          </cell>
          <cell r="F3139" t="str">
            <v>WY</v>
          </cell>
          <cell r="G3139">
            <v>10247</v>
          </cell>
          <cell r="H3139">
            <v>1</v>
          </cell>
          <cell r="I3139">
            <v>1</v>
          </cell>
          <cell r="J3139">
            <v>46.55773065779497</v>
          </cell>
          <cell r="K3139" t="str">
            <v>TONS</v>
          </cell>
        </row>
        <row r="3140">
          <cell r="A3140" t="str">
            <v>56037</v>
          </cell>
          <cell r="B3140" t="str">
            <v>56</v>
          </cell>
          <cell r="C3140" t="str">
            <v>037</v>
          </cell>
          <cell r="D3140" t="str">
            <v>Sweetwater</v>
          </cell>
          <cell r="E3140" t="str">
            <v>County</v>
          </cell>
          <cell r="F3140" t="str">
            <v>WY</v>
          </cell>
          <cell r="G3140">
            <v>43806</v>
          </cell>
          <cell r="H3140">
            <v>0.10916312833858376</v>
          </cell>
          <cell r="I3140">
            <v>0</v>
          </cell>
          <cell r="J3140">
            <v>0</v>
          </cell>
          <cell r="K3140" t="str">
            <v>TONS</v>
          </cell>
        </row>
        <row r="3141">
          <cell r="A3141" t="str">
            <v>56039</v>
          </cell>
          <cell r="B3141" t="str">
            <v>56</v>
          </cell>
          <cell r="C3141" t="str">
            <v>039</v>
          </cell>
          <cell r="D3141" t="str">
            <v>Teton</v>
          </cell>
          <cell r="E3141" t="str">
            <v>County</v>
          </cell>
          <cell r="F3141" t="str">
            <v>WY</v>
          </cell>
          <cell r="G3141">
            <v>21294</v>
          </cell>
          <cell r="H3141">
            <v>0.46430919507842583</v>
          </cell>
          <cell r="I3141">
            <v>1</v>
          </cell>
          <cell r="J3141">
            <v>44.922053577985636</v>
          </cell>
          <cell r="K3141" t="str">
            <v>TONS</v>
          </cell>
        </row>
        <row r="3142">
          <cell r="A3142" t="str">
            <v>56041</v>
          </cell>
          <cell r="B3142" t="str">
            <v>56</v>
          </cell>
          <cell r="C3142" t="str">
            <v>041</v>
          </cell>
          <cell r="D3142" t="str">
            <v>Uinta</v>
          </cell>
          <cell r="E3142" t="str">
            <v>County</v>
          </cell>
          <cell r="F3142" t="str">
            <v>WY</v>
          </cell>
          <cell r="G3142">
            <v>21118</v>
          </cell>
          <cell r="H3142">
            <v>0.43095937115257127</v>
          </cell>
          <cell r="I3142">
            <v>0.5</v>
          </cell>
          <cell r="J3142">
            <v>20.675412643534301</v>
          </cell>
          <cell r="K3142" t="str">
            <v>TONS</v>
          </cell>
        </row>
        <row r="3143">
          <cell r="A3143" t="str">
            <v>56043</v>
          </cell>
          <cell r="B3143" t="str">
            <v>56</v>
          </cell>
          <cell r="C3143" t="str">
            <v>043</v>
          </cell>
          <cell r="D3143" t="str">
            <v>Washakie</v>
          </cell>
          <cell r="E3143" t="str">
            <v>County</v>
          </cell>
          <cell r="F3143" t="str">
            <v>WY</v>
          </cell>
          <cell r="G3143">
            <v>8533</v>
          </cell>
          <cell r="H3143">
            <v>0.35954529473807573</v>
          </cell>
          <cell r="I3143">
            <v>0</v>
          </cell>
          <cell r="J3143">
            <v>0</v>
          </cell>
          <cell r="K3143" t="str">
            <v>TONS</v>
          </cell>
        </row>
        <row r="3144">
          <cell r="A3144" t="str">
            <v>56045</v>
          </cell>
          <cell r="B3144" t="str">
            <v>56</v>
          </cell>
          <cell r="C3144" t="str">
            <v>045</v>
          </cell>
          <cell r="D3144" t="str">
            <v>Weston</v>
          </cell>
          <cell r="E3144" t="str">
            <v>County</v>
          </cell>
          <cell r="F3144" t="str">
            <v>WY</v>
          </cell>
          <cell r="G3144">
            <v>7208</v>
          </cell>
          <cell r="H3144">
            <v>0.54536625971143171</v>
          </cell>
          <cell r="I3144">
            <v>0.5</v>
          </cell>
          <cell r="J3144">
            <v>8.9303425010145414</v>
          </cell>
          <cell r="K3144" t="str">
            <v>TONS</v>
          </cell>
        </row>
        <row r="3145">
          <cell r="A3145" t="str">
            <v>72001</v>
          </cell>
          <cell r="B3145" t="str">
            <v>72</v>
          </cell>
          <cell r="C3145" t="str">
            <v>001</v>
          </cell>
          <cell r="D3145" t="str">
            <v>Adjuntas</v>
          </cell>
          <cell r="E3145" t="str">
            <v>Municipio</v>
          </cell>
          <cell r="F3145" t="str">
            <v>PR</v>
          </cell>
          <cell r="G3145">
            <v>19483</v>
          </cell>
          <cell r="H3145">
            <v>0.43535389827028692</v>
          </cell>
          <cell r="I3145">
            <v>1</v>
          </cell>
          <cell r="J3145">
            <v>38.538369419285345</v>
          </cell>
          <cell r="K3145" t="str">
            <v>TONS</v>
          </cell>
        </row>
        <row r="3146">
          <cell r="A3146" t="str">
            <v>72003</v>
          </cell>
          <cell r="B3146" t="str">
            <v>72</v>
          </cell>
          <cell r="C3146" t="str">
            <v>003</v>
          </cell>
          <cell r="D3146" t="str">
            <v>Aguada</v>
          </cell>
          <cell r="E3146" t="str">
            <v>Municipio</v>
          </cell>
          <cell r="F3146" t="str">
            <v>PR</v>
          </cell>
          <cell r="G3146">
            <v>41959</v>
          </cell>
          <cell r="H3146">
            <v>0</v>
          </cell>
          <cell r="I3146">
            <v>1</v>
          </cell>
          <cell r="J3146">
            <v>0</v>
          </cell>
          <cell r="K3146" t="str">
            <v>TONS</v>
          </cell>
        </row>
        <row r="3147">
          <cell r="A3147" t="str">
            <v>72005</v>
          </cell>
          <cell r="B3147" t="str">
            <v>72</v>
          </cell>
          <cell r="C3147" t="str">
            <v>005</v>
          </cell>
          <cell r="D3147" t="str">
            <v>Aguadilla</v>
          </cell>
          <cell r="E3147" t="str">
            <v>Municipio</v>
          </cell>
          <cell r="F3147" t="str">
            <v>PR</v>
          </cell>
          <cell r="G3147">
            <v>60949</v>
          </cell>
          <cell r="H3147">
            <v>7.0550788364042067E-4</v>
          </cell>
          <cell r="I3147">
            <v>1</v>
          </cell>
          <cell r="J3147">
            <v>0</v>
          </cell>
          <cell r="K3147" t="str">
            <v>TONS</v>
          </cell>
        </row>
        <row r="3148">
          <cell r="A3148" t="str">
            <v>72007</v>
          </cell>
          <cell r="B3148" t="str">
            <v>72</v>
          </cell>
          <cell r="C3148" t="str">
            <v>007</v>
          </cell>
          <cell r="D3148" t="str">
            <v>Aguas Buenas</v>
          </cell>
          <cell r="E3148" t="str">
            <v>Municipio</v>
          </cell>
          <cell r="F3148" t="str">
            <v>PR</v>
          </cell>
          <cell r="G3148">
            <v>28659</v>
          </cell>
          <cell r="H3148">
            <v>0.1054119124882236</v>
          </cell>
          <cell r="I3148">
            <v>1</v>
          </cell>
          <cell r="J3148">
            <v>0</v>
          </cell>
          <cell r="K3148" t="str">
            <v>TONS</v>
          </cell>
        </row>
        <row r="3149">
          <cell r="A3149" t="str">
            <v>72009</v>
          </cell>
          <cell r="B3149" t="str">
            <v>72</v>
          </cell>
          <cell r="C3149" t="str">
            <v>009</v>
          </cell>
          <cell r="D3149" t="str">
            <v>Aibonito</v>
          </cell>
          <cell r="E3149" t="str">
            <v>Municipio</v>
          </cell>
          <cell r="F3149" t="str">
            <v>PR</v>
          </cell>
          <cell r="G3149">
            <v>25900</v>
          </cell>
          <cell r="H3149">
            <v>0.12007722007722008</v>
          </cell>
          <cell r="I3149">
            <v>1</v>
          </cell>
          <cell r="J3149">
            <v>0</v>
          </cell>
          <cell r="K3149" t="str">
            <v>TONS</v>
          </cell>
        </row>
        <row r="3150">
          <cell r="A3150" t="str">
            <v>72011</v>
          </cell>
          <cell r="B3150" t="str">
            <v>72</v>
          </cell>
          <cell r="C3150" t="str">
            <v>011</v>
          </cell>
          <cell r="D3150" t="str">
            <v>Anasco</v>
          </cell>
          <cell r="E3150" t="str">
            <v>Municipio</v>
          </cell>
          <cell r="F3150" t="str">
            <v>PR</v>
          </cell>
          <cell r="G3150">
            <v>29261</v>
          </cell>
          <cell r="H3150">
            <v>0.12593554560678036</v>
          </cell>
          <cell r="I3150">
            <v>1</v>
          </cell>
          <cell r="J3150">
            <v>0</v>
          </cell>
          <cell r="K3150" t="str">
            <v>TONS</v>
          </cell>
        </row>
        <row r="3151">
          <cell r="A3151" t="str">
            <v>72013</v>
          </cell>
          <cell r="B3151" t="str">
            <v>72</v>
          </cell>
          <cell r="C3151" t="str">
            <v>013</v>
          </cell>
          <cell r="D3151" t="str">
            <v>Arecibo</v>
          </cell>
          <cell r="E3151" t="str">
            <v>Municipio</v>
          </cell>
          <cell r="F3151" t="str">
            <v>PR</v>
          </cell>
          <cell r="G3151">
            <v>96440</v>
          </cell>
          <cell r="H3151">
            <v>9.3726669431771048E-2</v>
          </cell>
          <cell r="I3151">
            <v>1</v>
          </cell>
          <cell r="J3151">
            <v>0</v>
          </cell>
          <cell r="K3151" t="str">
            <v>TONS</v>
          </cell>
        </row>
        <row r="3152">
          <cell r="A3152" t="str">
            <v>72015</v>
          </cell>
          <cell r="B3152" t="str">
            <v>72</v>
          </cell>
          <cell r="C3152" t="str">
            <v>015</v>
          </cell>
          <cell r="D3152" t="str">
            <v>Arroyo</v>
          </cell>
          <cell r="E3152" t="str">
            <v>Municipio</v>
          </cell>
          <cell r="F3152" t="str">
            <v>PR</v>
          </cell>
          <cell r="G3152">
            <v>19575</v>
          </cell>
          <cell r="H3152">
            <v>4.219667943805875E-2</v>
          </cell>
          <cell r="I3152">
            <v>1</v>
          </cell>
          <cell r="J3152">
            <v>0</v>
          </cell>
          <cell r="K3152" t="str">
            <v>TONS</v>
          </cell>
        </row>
        <row r="3153">
          <cell r="A3153" t="str">
            <v>72017</v>
          </cell>
          <cell r="B3153" t="str">
            <v>72</v>
          </cell>
          <cell r="C3153" t="str">
            <v>017</v>
          </cell>
          <cell r="D3153" t="str">
            <v>Barceloneta</v>
          </cell>
          <cell r="E3153" t="str">
            <v>Municipio</v>
          </cell>
          <cell r="F3153" t="str">
            <v>PR</v>
          </cell>
          <cell r="G3153">
            <v>24816</v>
          </cell>
          <cell r="H3153">
            <v>2.0470664087685365E-2</v>
          </cell>
          <cell r="I3153">
            <v>1</v>
          </cell>
          <cell r="J3153">
            <v>0</v>
          </cell>
          <cell r="K3153" t="str">
            <v>TONS</v>
          </cell>
        </row>
        <row r="3154">
          <cell r="A3154" t="str">
            <v>72019</v>
          </cell>
          <cell r="B3154" t="str">
            <v>72</v>
          </cell>
          <cell r="C3154" t="str">
            <v>019</v>
          </cell>
          <cell r="D3154" t="str">
            <v>Barranquitas</v>
          </cell>
          <cell r="E3154" t="str">
            <v>Municipio</v>
          </cell>
          <cell r="F3154" t="str">
            <v>PR</v>
          </cell>
          <cell r="G3154">
            <v>30318</v>
          </cell>
          <cell r="H3154">
            <v>3.1862260043538489E-2</v>
          </cell>
          <cell r="I3154">
            <v>1</v>
          </cell>
          <cell r="J3154">
            <v>0</v>
          </cell>
          <cell r="K3154" t="str">
            <v>TONS</v>
          </cell>
        </row>
        <row r="3155">
          <cell r="A3155" t="str">
            <v>72021</v>
          </cell>
          <cell r="B3155" t="str">
            <v>72</v>
          </cell>
          <cell r="C3155" t="str">
            <v>021</v>
          </cell>
          <cell r="D3155" t="str">
            <v>Bayamo'n</v>
          </cell>
          <cell r="E3155" t="str">
            <v>Municipio</v>
          </cell>
          <cell r="F3155" t="str">
            <v>PR</v>
          </cell>
          <cell r="G3155">
            <v>208116</v>
          </cell>
          <cell r="H3155">
            <v>1.1532030213919161E-4</v>
          </cell>
          <cell r="I3155">
            <v>1</v>
          </cell>
          <cell r="J3155">
            <v>0</v>
          </cell>
          <cell r="K3155" t="str">
            <v>TONS</v>
          </cell>
        </row>
        <row r="3156">
          <cell r="A3156" t="str">
            <v>72023</v>
          </cell>
          <cell r="B3156" t="str">
            <v>72</v>
          </cell>
          <cell r="C3156" t="str">
            <v>023</v>
          </cell>
          <cell r="D3156" t="str">
            <v>Cabo Rojo</v>
          </cell>
          <cell r="E3156" t="str">
            <v>Municipio</v>
          </cell>
          <cell r="F3156" t="str">
            <v>PR</v>
          </cell>
          <cell r="G3156">
            <v>50917</v>
          </cell>
          <cell r="H3156">
            <v>4.5328672152719129E-2</v>
          </cell>
          <cell r="I3156">
            <v>1</v>
          </cell>
          <cell r="J3156">
            <v>0</v>
          </cell>
          <cell r="K3156" t="str">
            <v>TONS</v>
          </cell>
        </row>
        <row r="3157">
          <cell r="A3157" t="str">
            <v>72025</v>
          </cell>
          <cell r="B3157" t="str">
            <v>72</v>
          </cell>
          <cell r="C3157" t="str">
            <v>025</v>
          </cell>
          <cell r="D3157" t="str">
            <v>Caguas</v>
          </cell>
          <cell r="E3157" t="str">
            <v>Municipio</v>
          </cell>
          <cell r="F3157" t="str">
            <v>PR</v>
          </cell>
          <cell r="G3157">
            <v>142893</v>
          </cell>
          <cell r="H3157">
            <v>8.9647498477882052E-3</v>
          </cell>
          <cell r="I3157">
            <v>1</v>
          </cell>
          <cell r="J3157">
            <v>0</v>
          </cell>
          <cell r="K3157" t="str">
            <v>TONS</v>
          </cell>
        </row>
        <row r="3158">
          <cell r="A3158" t="str">
            <v>72027</v>
          </cell>
          <cell r="B3158" t="str">
            <v>72</v>
          </cell>
          <cell r="C3158" t="str">
            <v>027</v>
          </cell>
          <cell r="D3158" t="str">
            <v>Camuy</v>
          </cell>
          <cell r="E3158" t="str">
            <v>Municipio</v>
          </cell>
          <cell r="F3158" t="str">
            <v>PR</v>
          </cell>
          <cell r="G3158">
            <v>35159</v>
          </cell>
          <cell r="H3158">
            <v>0.13492988992861002</v>
          </cell>
          <cell r="I3158">
            <v>1</v>
          </cell>
          <cell r="J3158">
            <v>0</v>
          </cell>
          <cell r="K3158" t="str">
            <v>TONS</v>
          </cell>
        </row>
        <row r="3159">
          <cell r="A3159" t="str">
            <v>72029</v>
          </cell>
          <cell r="B3159" t="str">
            <v>72</v>
          </cell>
          <cell r="C3159" t="str">
            <v>029</v>
          </cell>
          <cell r="D3159" t="str">
            <v>Canovanas</v>
          </cell>
          <cell r="E3159" t="str">
            <v>Municipio</v>
          </cell>
          <cell r="F3159" t="str">
            <v>PR</v>
          </cell>
          <cell r="G3159">
            <v>47648</v>
          </cell>
          <cell r="H3159">
            <v>2.2771155137676292E-2</v>
          </cell>
          <cell r="I3159">
            <v>1</v>
          </cell>
          <cell r="J3159">
            <v>0</v>
          </cell>
          <cell r="K3159" t="str">
            <v>TONS</v>
          </cell>
        </row>
        <row r="3160">
          <cell r="A3160" t="str">
            <v>72031</v>
          </cell>
          <cell r="B3160" t="str">
            <v>72</v>
          </cell>
          <cell r="C3160" t="str">
            <v>031</v>
          </cell>
          <cell r="D3160" t="str">
            <v>Carolina</v>
          </cell>
          <cell r="E3160" t="str">
            <v>Municipio</v>
          </cell>
          <cell r="F3160" t="str">
            <v>PR</v>
          </cell>
          <cell r="G3160">
            <v>176762</v>
          </cell>
          <cell r="H3160">
            <v>1.6406241160430409E-3</v>
          </cell>
          <cell r="I3160">
            <v>1</v>
          </cell>
          <cell r="J3160">
            <v>0</v>
          </cell>
          <cell r="K3160" t="str">
            <v>TONS</v>
          </cell>
        </row>
        <row r="3161">
          <cell r="A3161" t="str">
            <v>72033</v>
          </cell>
          <cell r="B3161" t="str">
            <v>72</v>
          </cell>
          <cell r="C3161" t="str">
            <v>033</v>
          </cell>
          <cell r="D3161" t="str">
            <v>Catano</v>
          </cell>
          <cell r="E3161" t="str">
            <v>Municipio</v>
          </cell>
          <cell r="F3161" t="str">
            <v>PR</v>
          </cell>
          <cell r="G3161">
            <v>28140</v>
          </cell>
          <cell r="H3161">
            <v>1.4214641080312722E-4</v>
          </cell>
          <cell r="I3161">
            <v>1</v>
          </cell>
          <cell r="J3161">
            <v>0</v>
          </cell>
          <cell r="K3161" t="str">
            <v>TONS</v>
          </cell>
        </row>
        <row r="3162">
          <cell r="A3162" t="str">
            <v>72035</v>
          </cell>
          <cell r="B3162" t="str">
            <v>72</v>
          </cell>
          <cell r="C3162" t="str">
            <v>035</v>
          </cell>
          <cell r="D3162" t="str">
            <v>Cayey</v>
          </cell>
          <cell r="E3162" t="str">
            <v>Municipio</v>
          </cell>
          <cell r="F3162" t="str">
            <v>PR</v>
          </cell>
          <cell r="G3162">
            <v>48119</v>
          </cell>
          <cell r="H3162">
            <v>9.1585444419044454E-2</v>
          </cell>
          <cell r="I3162">
            <v>1</v>
          </cell>
          <cell r="J3162">
            <v>0</v>
          </cell>
          <cell r="K3162" t="str">
            <v>TONS</v>
          </cell>
        </row>
        <row r="3163">
          <cell r="A3163" t="str">
            <v>72037</v>
          </cell>
          <cell r="B3163" t="str">
            <v>72</v>
          </cell>
          <cell r="C3163" t="str">
            <v>037</v>
          </cell>
          <cell r="D3163" t="str">
            <v>Ceiba</v>
          </cell>
          <cell r="E3163" t="str">
            <v>Municipio</v>
          </cell>
          <cell r="F3163" t="str">
            <v>PR</v>
          </cell>
          <cell r="G3163">
            <v>13631</v>
          </cell>
          <cell r="H3163">
            <v>0.11811312449563495</v>
          </cell>
          <cell r="I3163">
            <v>1</v>
          </cell>
          <cell r="J3163">
            <v>0</v>
          </cell>
          <cell r="K3163" t="str">
            <v>TONS</v>
          </cell>
        </row>
        <row r="3164">
          <cell r="A3164" t="str">
            <v>72039</v>
          </cell>
          <cell r="B3164" t="str">
            <v>72</v>
          </cell>
          <cell r="C3164" t="str">
            <v>039</v>
          </cell>
          <cell r="D3164" t="str">
            <v>Ciales</v>
          </cell>
          <cell r="E3164" t="str">
            <v>Municipio</v>
          </cell>
          <cell r="F3164" t="str">
            <v>PR</v>
          </cell>
          <cell r="G3164">
            <v>18782</v>
          </cell>
          <cell r="H3164">
            <v>0.38446384836545627</v>
          </cell>
          <cell r="I3164">
            <v>1</v>
          </cell>
          <cell r="J3164">
            <v>32.80895609250878</v>
          </cell>
          <cell r="K3164" t="str">
            <v>TONS</v>
          </cell>
        </row>
        <row r="3165">
          <cell r="A3165" t="str">
            <v>72041</v>
          </cell>
          <cell r="B3165" t="str">
            <v>72</v>
          </cell>
          <cell r="C3165" t="str">
            <v>041</v>
          </cell>
          <cell r="D3165" t="str">
            <v>Cidra</v>
          </cell>
          <cell r="E3165" t="str">
            <v>Municipio</v>
          </cell>
          <cell r="F3165" t="str">
            <v>PR</v>
          </cell>
          <cell r="G3165">
            <v>43480</v>
          </cell>
          <cell r="H3165">
            <v>3.8914443422263106E-2</v>
          </cell>
          <cell r="I3165">
            <v>1</v>
          </cell>
          <cell r="J3165">
            <v>0</v>
          </cell>
          <cell r="K3165" t="str">
            <v>TONS</v>
          </cell>
        </row>
        <row r="3166">
          <cell r="A3166" t="str">
            <v>72043</v>
          </cell>
          <cell r="B3166" t="str">
            <v>72</v>
          </cell>
          <cell r="C3166" t="str">
            <v>043</v>
          </cell>
          <cell r="D3166" t="str">
            <v>Coamo</v>
          </cell>
          <cell r="E3166" t="str">
            <v>Municipio</v>
          </cell>
          <cell r="F3166" t="str">
            <v>PR</v>
          </cell>
          <cell r="G3166">
            <v>40512</v>
          </cell>
          <cell r="H3166">
            <v>0.18866015007898895</v>
          </cell>
          <cell r="I3166">
            <v>1</v>
          </cell>
          <cell r="J3166">
            <v>0</v>
          </cell>
          <cell r="K3166" t="str">
            <v>TONS</v>
          </cell>
        </row>
        <row r="3167">
          <cell r="A3167" t="str">
            <v>72045</v>
          </cell>
          <cell r="B3167" t="str">
            <v>72</v>
          </cell>
          <cell r="C3167" t="str">
            <v>045</v>
          </cell>
          <cell r="D3167" t="str">
            <v>Comerio</v>
          </cell>
          <cell r="E3167" t="str">
            <v>Municipio</v>
          </cell>
          <cell r="F3167" t="str">
            <v>PR</v>
          </cell>
          <cell r="G3167">
            <v>20778</v>
          </cell>
          <cell r="H3167">
            <v>0.1256136298007508</v>
          </cell>
          <cell r="I3167">
            <v>1</v>
          </cell>
          <cell r="J3167">
            <v>0</v>
          </cell>
          <cell r="K3167" t="str">
            <v>TONS</v>
          </cell>
        </row>
        <row r="3168">
          <cell r="A3168" t="str">
            <v>72047</v>
          </cell>
          <cell r="B3168" t="str">
            <v>72</v>
          </cell>
          <cell r="C3168" t="str">
            <v>047</v>
          </cell>
          <cell r="D3168" t="str">
            <v>Corozal</v>
          </cell>
          <cell r="E3168" t="str">
            <v>Municipio</v>
          </cell>
          <cell r="F3168" t="str">
            <v>PR</v>
          </cell>
          <cell r="G3168">
            <v>37142</v>
          </cell>
          <cell r="H3168">
            <v>6.3836088525119808E-2</v>
          </cell>
          <cell r="I3168">
            <v>1</v>
          </cell>
          <cell r="J3168">
            <v>0</v>
          </cell>
          <cell r="K3168" t="str">
            <v>TONS</v>
          </cell>
        </row>
        <row r="3169">
          <cell r="A3169" t="str">
            <v>72049</v>
          </cell>
          <cell r="B3169" t="str">
            <v>72</v>
          </cell>
          <cell r="C3169" t="str">
            <v>049</v>
          </cell>
          <cell r="D3169" t="str">
            <v>Culebra</v>
          </cell>
          <cell r="E3169" t="str">
            <v>Municipio</v>
          </cell>
          <cell r="F3169" t="str">
            <v>PR</v>
          </cell>
          <cell r="G3169">
            <v>1818</v>
          </cell>
          <cell r="H3169">
            <v>1</v>
          </cell>
          <cell r="I3169">
            <v>1</v>
          </cell>
          <cell r="J3169">
            <v>8.2601692530371071</v>
          </cell>
          <cell r="K3169" t="str">
            <v>TONS</v>
          </cell>
        </row>
        <row r="3170">
          <cell r="A3170" t="str">
            <v>72051</v>
          </cell>
          <cell r="B3170" t="str">
            <v>72</v>
          </cell>
          <cell r="C3170" t="str">
            <v>051</v>
          </cell>
          <cell r="D3170" t="str">
            <v>Dorado</v>
          </cell>
          <cell r="E3170" t="str">
            <v>Municipio</v>
          </cell>
          <cell r="F3170" t="str">
            <v>PR</v>
          </cell>
          <cell r="G3170">
            <v>38165</v>
          </cell>
          <cell r="H3170">
            <v>2.3581815799816587E-4</v>
          </cell>
          <cell r="I3170">
            <v>1</v>
          </cell>
          <cell r="J3170">
            <v>0</v>
          </cell>
          <cell r="K3170" t="str">
            <v>TONS</v>
          </cell>
        </row>
        <row r="3171">
          <cell r="A3171" t="str">
            <v>72053</v>
          </cell>
          <cell r="B3171" t="str">
            <v>72</v>
          </cell>
          <cell r="C3171" t="str">
            <v>053</v>
          </cell>
          <cell r="D3171" t="str">
            <v>Fajardo</v>
          </cell>
          <cell r="E3171" t="str">
            <v>Municipio</v>
          </cell>
          <cell r="F3171" t="str">
            <v>PR</v>
          </cell>
          <cell r="G3171">
            <v>36993</v>
          </cell>
          <cell r="H3171">
            <v>2.1193198713270078E-2</v>
          </cell>
          <cell r="I3171">
            <v>1</v>
          </cell>
          <cell r="J3171">
            <v>0</v>
          </cell>
          <cell r="K3171" t="str">
            <v>TONS</v>
          </cell>
        </row>
        <row r="3172">
          <cell r="A3172" t="str">
            <v>72054</v>
          </cell>
          <cell r="B3172" t="str">
            <v>72</v>
          </cell>
          <cell r="C3172" t="str">
            <v>054</v>
          </cell>
          <cell r="D3172" t="str">
            <v>Florida</v>
          </cell>
          <cell r="E3172" t="str">
            <v>Municipio</v>
          </cell>
          <cell r="F3172" t="str">
            <v>PR</v>
          </cell>
          <cell r="G3172">
            <v>12680</v>
          </cell>
          <cell r="H3172">
            <v>0.17910094637223975</v>
          </cell>
          <cell r="I3172">
            <v>1</v>
          </cell>
          <cell r="J3172">
            <v>0</v>
          </cell>
          <cell r="K3172" t="str">
            <v>TONS</v>
          </cell>
        </row>
        <row r="3173">
          <cell r="A3173" t="str">
            <v>72055</v>
          </cell>
          <cell r="B3173" t="str">
            <v>72</v>
          </cell>
          <cell r="C3173" t="str">
            <v>055</v>
          </cell>
          <cell r="D3173" t="str">
            <v>Guanica</v>
          </cell>
          <cell r="E3173" t="str">
            <v>Municipio</v>
          </cell>
          <cell r="F3173" t="str">
            <v>PR</v>
          </cell>
          <cell r="G3173">
            <v>19427</v>
          </cell>
          <cell r="H3173">
            <v>0.1125752818242652</v>
          </cell>
          <cell r="I3173">
            <v>1</v>
          </cell>
          <cell r="J3173">
            <v>0</v>
          </cell>
          <cell r="K3173" t="str">
            <v>TONS</v>
          </cell>
        </row>
        <row r="3174">
          <cell r="A3174" t="str">
            <v>72057</v>
          </cell>
          <cell r="B3174" t="str">
            <v>72</v>
          </cell>
          <cell r="C3174" t="str">
            <v>057</v>
          </cell>
          <cell r="D3174" t="str">
            <v>Guayama</v>
          </cell>
          <cell r="E3174" t="str">
            <v>Municipio</v>
          </cell>
          <cell r="F3174" t="str">
            <v>PR</v>
          </cell>
          <cell r="G3174">
            <v>45362</v>
          </cell>
          <cell r="H3174">
            <v>9.1243772320444422E-2</v>
          </cell>
          <cell r="I3174">
            <v>1</v>
          </cell>
          <cell r="J3174">
            <v>0</v>
          </cell>
          <cell r="K3174" t="str">
            <v>TONS</v>
          </cell>
        </row>
        <row r="3175">
          <cell r="A3175" t="str">
            <v>72059</v>
          </cell>
          <cell r="B3175" t="str">
            <v>72</v>
          </cell>
          <cell r="C3175" t="str">
            <v>059</v>
          </cell>
          <cell r="D3175" t="str">
            <v>Guayanilla</v>
          </cell>
          <cell r="E3175" t="str">
            <v>Municipio</v>
          </cell>
          <cell r="F3175" t="str">
            <v>PR</v>
          </cell>
          <cell r="G3175">
            <v>21581</v>
          </cell>
          <cell r="H3175">
            <v>0.12112506371345165</v>
          </cell>
          <cell r="I3175">
            <v>1</v>
          </cell>
          <cell r="J3175">
            <v>0</v>
          </cell>
          <cell r="K3175" t="str">
            <v>TONS</v>
          </cell>
        </row>
        <row r="3176">
          <cell r="A3176" t="str">
            <v>72061</v>
          </cell>
          <cell r="B3176" t="str">
            <v>72</v>
          </cell>
          <cell r="C3176" t="str">
            <v>061</v>
          </cell>
          <cell r="D3176" t="str">
            <v>Guaynabo</v>
          </cell>
          <cell r="E3176" t="str">
            <v>Municipio</v>
          </cell>
          <cell r="F3176" t="str">
            <v>PR</v>
          </cell>
          <cell r="G3176">
            <v>97924</v>
          </cell>
          <cell r="H3176">
            <v>1.3275601486867366E-4</v>
          </cell>
          <cell r="I3176">
            <v>1</v>
          </cell>
          <cell r="J3176">
            <v>0</v>
          </cell>
          <cell r="K3176" t="str">
            <v>TONS</v>
          </cell>
        </row>
        <row r="3177">
          <cell r="A3177" t="str">
            <v>72063</v>
          </cell>
          <cell r="B3177" t="str">
            <v>72</v>
          </cell>
          <cell r="C3177" t="str">
            <v>063</v>
          </cell>
          <cell r="D3177" t="str">
            <v>Gurabo</v>
          </cell>
          <cell r="E3177" t="str">
            <v>Municipio</v>
          </cell>
          <cell r="F3177" t="str">
            <v>PR</v>
          </cell>
          <cell r="G3177">
            <v>45369</v>
          </cell>
          <cell r="H3177">
            <v>3.5707200952192026E-3</v>
          </cell>
          <cell r="I3177">
            <v>1</v>
          </cell>
          <cell r="J3177">
            <v>0</v>
          </cell>
          <cell r="K3177" t="str">
            <v>TONS</v>
          </cell>
        </row>
        <row r="3178">
          <cell r="A3178" t="str">
            <v>72065</v>
          </cell>
          <cell r="B3178" t="str">
            <v>72</v>
          </cell>
          <cell r="C3178" t="str">
            <v>065</v>
          </cell>
          <cell r="D3178" t="str">
            <v>Hatillo</v>
          </cell>
          <cell r="E3178" t="str">
            <v>Municipio</v>
          </cell>
          <cell r="F3178" t="str">
            <v>PR</v>
          </cell>
          <cell r="G3178">
            <v>41953</v>
          </cell>
          <cell r="H3178">
            <v>0.10835935451576764</v>
          </cell>
          <cell r="I3178">
            <v>1</v>
          </cell>
          <cell r="J3178">
            <v>0</v>
          </cell>
          <cell r="K3178" t="str">
            <v>TONS</v>
          </cell>
        </row>
        <row r="3179">
          <cell r="A3179" t="str">
            <v>72067</v>
          </cell>
          <cell r="B3179" t="str">
            <v>72</v>
          </cell>
          <cell r="C3179" t="str">
            <v>067</v>
          </cell>
          <cell r="D3179" t="str">
            <v>Hormigueros</v>
          </cell>
          <cell r="E3179" t="str">
            <v>Municipio</v>
          </cell>
          <cell r="F3179" t="str">
            <v>PR</v>
          </cell>
          <cell r="G3179">
            <v>17250</v>
          </cell>
          <cell r="H3179">
            <v>1.9710144927536232E-3</v>
          </cell>
          <cell r="I3179">
            <v>1</v>
          </cell>
          <cell r="J3179">
            <v>0</v>
          </cell>
          <cell r="K3179" t="str">
            <v>TONS</v>
          </cell>
        </row>
        <row r="3180">
          <cell r="A3180" t="str">
            <v>72069</v>
          </cell>
          <cell r="B3180" t="str">
            <v>72</v>
          </cell>
          <cell r="C3180" t="str">
            <v>069</v>
          </cell>
          <cell r="D3180" t="str">
            <v>Humacao</v>
          </cell>
          <cell r="E3180" t="str">
            <v>Municipio</v>
          </cell>
          <cell r="F3180" t="str">
            <v>PR</v>
          </cell>
          <cell r="G3180">
            <v>58466</v>
          </cell>
          <cell r="H3180">
            <v>4.8233161153490916E-3</v>
          </cell>
          <cell r="I3180">
            <v>1</v>
          </cell>
          <cell r="J3180">
            <v>0</v>
          </cell>
          <cell r="K3180" t="str">
            <v>TONS</v>
          </cell>
        </row>
        <row r="3181">
          <cell r="A3181" t="str">
            <v>72071</v>
          </cell>
          <cell r="B3181" t="str">
            <v>72</v>
          </cell>
          <cell r="C3181" t="str">
            <v>071</v>
          </cell>
          <cell r="D3181" t="str">
            <v>Isabela</v>
          </cell>
          <cell r="E3181" t="str">
            <v>Municipio</v>
          </cell>
          <cell r="F3181" t="str">
            <v>PR</v>
          </cell>
          <cell r="G3181">
            <v>45631</v>
          </cell>
          <cell r="H3181">
            <v>6.5372225022462802E-2</v>
          </cell>
          <cell r="I3181">
            <v>1</v>
          </cell>
          <cell r="J3181">
            <v>0</v>
          </cell>
          <cell r="K3181" t="str">
            <v>TONS</v>
          </cell>
        </row>
        <row r="3182">
          <cell r="A3182" t="str">
            <v>72073</v>
          </cell>
          <cell r="B3182" t="str">
            <v>72</v>
          </cell>
          <cell r="C3182" t="str">
            <v>073</v>
          </cell>
          <cell r="D3182" t="str">
            <v>Jayuya</v>
          </cell>
          <cell r="E3182" t="str">
            <v>Municipio</v>
          </cell>
          <cell r="F3182" t="str">
            <v>PR</v>
          </cell>
          <cell r="G3182">
            <v>16642</v>
          </cell>
          <cell r="H3182">
            <v>0.32099507270760724</v>
          </cell>
          <cell r="I3182">
            <v>1</v>
          </cell>
          <cell r="J3182">
            <v>24.271630445392873</v>
          </cell>
          <cell r="K3182" t="str">
            <v>TONS</v>
          </cell>
        </row>
        <row r="3183">
          <cell r="A3183" t="str">
            <v>72075</v>
          </cell>
          <cell r="B3183" t="str">
            <v>72</v>
          </cell>
          <cell r="C3183" t="str">
            <v>075</v>
          </cell>
          <cell r="D3183" t="str">
            <v>Juana Diaz</v>
          </cell>
          <cell r="E3183" t="str">
            <v>Municipio</v>
          </cell>
          <cell r="F3183" t="str">
            <v>PR</v>
          </cell>
          <cell r="G3183">
            <v>50747</v>
          </cell>
          <cell r="H3183">
            <v>6.7393146392890221E-2</v>
          </cell>
          <cell r="I3183">
            <v>1</v>
          </cell>
          <cell r="J3183">
            <v>0</v>
          </cell>
          <cell r="K3183" t="str">
            <v>TONS</v>
          </cell>
        </row>
        <row r="3184">
          <cell r="A3184" t="str">
            <v>72077</v>
          </cell>
          <cell r="B3184" t="str">
            <v>72</v>
          </cell>
          <cell r="C3184" t="str">
            <v>077</v>
          </cell>
          <cell r="D3184" t="str">
            <v>Juncos</v>
          </cell>
          <cell r="E3184" t="str">
            <v>Municipio</v>
          </cell>
          <cell r="F3184" t="str">
            <v>PR</v>
          </cell>
          <cell r="G3184">
            <v>40290</v>
          </cell>
          <cell r="H3184">
            <v>3.2141970712335564E-2</v>
          </cell>
          <cell r="I3184">
            <v>1</v>
          </cell>
          <cell r="J3184">
            <v>0</v>
          </cell>
          <cell r="K3184" t="str">
            <v>TONS</v>
          </cell>
        </row>
        <row r="3185">
          <cell r="A3185" t="str">
            <v>72079</v>
          </cell>
          <cell r="B3185" t="str">
            <v>72</v>
          </cell>
          <cell r="C3185" t="str">
            <v>079</v>
          </cell>
          <cell r="D3185" t="str">
            <v>Lajas</v>
          </cell>
          <cell r="E3185" t="str">
            <v>Municipio</v>
          </cell>
          <cell r="F3185" t="str">
            <v>PR</v>
          </cell>
          <cell r="G3185">
            <v>25753</v>
          </cell>
          <cell r="H3185">
            <v>0.18269716149574808</v>
          </cell>
          <cell r="I3185">
            <v>1</v>
          </cell>
          <cell r="J3185">
            <v>0</v>
          </cell>
          <cell r="K3185" t="str">
            <v>TONS</v>
          </cell>
        </row>
        <row r="3186">
          <cell r="A3186" t="str">
            <v>72081</v>
          </cell>
          <cell r="B3186" t="str">
            <v>72</v>
          </cell>
          <cell r="C3186" t="str">
            <v>081</v>
          </cell>
          <cell r="D3186" t="str">
            <v>Lares</v>
          </cell>
          <cell r="E3186" t="str">
            <v>Municipio</v>
          </cell>
          <cell r="F3186" t="str">
            <v>PR</v>
          </cell>
          <cell r="G3186">
            <v>30753</v>
          </cell>
          <cell r="H3186">
            <v>0.25724319578577698</v>
          </cell>
          <cell r="I3186">
            <v>1</v>
          </cell>
          <cell r="J3186">
            <v>35.94400382880999</v>
          </cell>
          <cell r="K3186" t="str">
            <v>TONS</v>
          </cell>
        </row>
        <row r="3187">
          <cell r="A3187" t="str">
            <v>72083</v>
          </cell>
          <cell r="B3187" t="str">
            <v>72</v>
          </cell>
          <cell r="C3187" t="str">
            <v>083</v>
          </cell>
          <cell r="D3187" t="str">
            <v>Las Marias</v>
          </cell>
          <cell r="E3187" t="str">
            <v>Municipio</v>
          </cell>
          <cell r="F3187" t="str">
            <v>PR</v>
          </cell>
          <cell r="G3187">
            <v>9881</v>
          </cell>
          <cell r="H3187">
            <v>0.66309078028539625</v>
          </cell>
          <cell r="I3187">
            <v>1</v>
          </cell>
          <cell r="J3187">
            <v>29.769322852529779</v>
          </cell>
          <cell r="K3187" t="str">
            <v>TONS</v>
          </cell>
        </row>
        <row r="3188">
          <cell r="A3188" t="str">
            <v>72085</v>
          </cell>
          <cell r="B3188" t="str">
            <v>72</v>
          </cell>
          <cell r="C3188" t="str">
            <v>085</v>
          </cell>
          <cell r="D3188" t="str">
            <v>Las Piedras</v>
          </cell>
          <cell r="E3188" t="str">
            <v>Municipio</v>
          </cell>
          <cell r="F3188" t="str">
            <v>PR</v>
          </cell>
          <cell r="G3188">
            <v>38675</v>
          </cell>
          <cell r="H3188">
            <v>2.4330963154492565E-2</v>
          </cell>
          <cell r="I3188">
            <v>1</v>
          </cell>
          <cell r="J3188">
            <v>0</v>
          </cell>
          <cell r="K3188" t="str">
            <v>TONS</v>
          </cell>
        </row>
        <row r="3189">
          <cell r="A3189" t="str">
            <v>72087</v>
          </cell>
          <cell r="B3189" t="str">
            <v>72</v>
          </cell>
          <cell r="C3189" t="str">
            <v>087</v>
          </cell>
          <cell r="D3189" t="str">
            <v>Loiza</v>
          </cell>
          <cell r="E3189" t="str">
            <v>Municipio</v>
          </cell>
          <cell r="F3189" t="str">
            <v>PR</v>
          </cell>
          <cell r="G3189">
            <v>30060</v>
          </cell>
          <cell r="H3189">
            <v>7.351962741184298E-3</v>
          </cell>
          <cell r="I3189">
            <v>1</v>
          </cell>
          <cell r="J3189">
            <v>0</v>
          </cell>
          <cell r="K3189" t="str">
            <v>TONS</v>
          </cell>
        </row>
        <row r="3190">
          <cell r="A3190" t="str">
            <v>72089</v>
          </cell>
          <cell r="B3190" t="str">
            <v>72</v>
          </cell>
          <cell r="C3190" t="str">
            <v>089</v>
          </cell>
          <cell r="D3190" t="str">
            <v>Luquillo</v>
          </cell>
          <cell r="E3190" t="str">
            <v>Municipio</v>
          </cell>
          <cell r="F3190" t="str">
            <v>PR</v>
          </cell>
          <cell r="G3190">
            <v>20068</v>
          </cell>
          <cell r="H3190">
            <v>8.8648594777755635E-2</v>
          </cell>
          <cell r="I3190">
            <v>1</v>
          </cell>
          <cell r="J3190">
            <v>0</v>
          </cell>
          <cell r="K3190" t="str">
            <v>TONS</v>
          </cell>
        </row>
        <row r="3191">
          <cell r="A3191" t="str">
            <v>72091</v>
          </cell>
          <cell r="B3191" t="str">
            <v>72</v>
          </cell>
          <cell r="C3191" t="str">
            <v>091</v>
          </cell>
          <cell r="D3191" t="str">
            <v>Manati</v>
          </cell>
          <cell r="E3191" t="str">
            <v>Municipio</v>
          </cell>
          <cell r="F3191" t="str">
            <v>PR</v>
          </cell>
          <cell r="G3191">
            <v>44113</v>
          </cell>
          <cell r="H3191">
            <v>6.9276630471743025E-2</v>
          </cell>
          <cell r="I3191">
            <v>1</v>
          </cell>
          <cell r="J3191">
            <v>0</v>
          </cell>
          <cell r="K3191" t="str">
            <v>TONS</v>
          </cell>
        </row>
        <row r="3192">
          <cell r="A3192" t="str">
            <v>72093</v>
          </cell>
          <cell r="B3192" t="str">
            <v>72</v>
          </cell>
          <cell r="C3192" t="str">
            <v>093</v>
          </cell>
          <cell r="D3192" t="str">
            <v>Maricao</v>
          </cell>
          <cell r="E3192" t="str">
            <v>Municipio</v>
          </cell>
          <cell r="F3192" t="str">
            <v>PR</v>
          </cell>
          <cell r="G3192">
            <v>6276</v>
          </cell>
          <cell r="H3192">
            <v>0.57026768642447423</v>
          </cell>
          <cell r="I3192">
            <v>1</v>
          </cell>
          <cell r="J3192">
            <v>16.261356301771077</v>
          </cell>
          <cell r="K3192" t="str">
            <v>TONS</v>
          </cell>
        </row>
        <row r="3193">
          <cell r="A3193" t="str">
            <v>72095</v>
          </cell>
          <cell r="B3193" t="str">
            <v>72</v>
          </cell>
          <cell r="C3193" t="str">
            <v>095</v>
          </cell>
          <cell r="D3193" t="str">
            <v>Maunabo</v>
          </cell>
          <cell r="E3193" t="str">
            <v>Municipio</v>
          </cell>
          <cell r="F3193" t="str">
            <v>PR</v>
          </cell>
          <cell r="G3193">
            <v>12225</v>
          </cell>
          <cell r="H3193">
            <v>0.24114519427402864</v>
          </cell>
          <cell r="I3193">
            <v>1</v>
          </cell>
          <cell r="J3193">
            <v>13.394377864660834</v>
          </cell>
          <cell r="K3193" t="str">
            <v>TONS</v>
          </cell>
        </row>
        <row r="3194">
          <cell r="A3194" t="str">
            <v>72097</v>
          </cell>
          <cell r="B3194" t="str">
            <v>72</v>
          </cell>
          <cell r="C3194" t="str">
            <v>097</v>
          </cell>
          <cell r="D3194" t="str">
            <v>Mayaguez</v>
          </cell>
          <cell r="E3194" t="str">
            <v>Municipio</v>
          </cell>
          <cell r="F3194" t="str">
            <v>PR</v>
          </cell>
          <cell r="G3194">
            <v>89080</v>
          </cell>
          <cell r="H3194">
            <v>4.0581499775482713E-2</v>
          </cell>
          <cell r="I3194">
            <v>1</v>
          </cell>
          <cell r="J3194">
            <v>0</v>
          </cell>
          <cell r="K3194" t="str">
            <v>TONS</v>
          </cell>
        </row>
        <row r="3195">
          <cell r="A3195" t="str">
            <v>72099</v>
          </cell>
          <cell r="B3195" t="str">
            <v>72</v>
          </cell>
          <cell r="C3195" t="str">
            <v>099</v>
          </cell>
          <cell r="D3195" t="str">
            <v>Moca</v>
          </cell>
          <cell r="E3195" t="str">
            <v>Municipio</v>
          </cell>
          <cell r="F3195" t="str">
            <v>PR</v>
          </cell>
          <cell r="G3195">
            <v>40109</v>
          </cell>
          <cell r="H3195">
            <v>0.125582786905682</v>
          </cell>
          <cell r="I3195">
            <v>1</v>
          </cell>
          <cell r="J3195">
            <v>0</v>
          </cell>
          <cell r="K3195" t="str">
            <v>TONS</v>
          </cell>
        </row>
        <row r="3196">
          <cell r="A3196" t="str">
            <v>72101</v>
          </cell>
          <cell r="B3196" t="str">
            <v>72</v>
          </cell>
          <cell r="C3196" t="str">
            <v>101</v>
          </cell>
          <cell r="D3196" t="str">
            <v>Morovis</v>
          </cell>
          <cell r="E3196" t="str">
            <v>Municipio</v>
          </cell>
          <cell r="F3196" t="str">
            <v>PR</v>
          </cell>
          <cell r="G3196">
            <v>32610</v>
          </cell>
          <cell r="H3196">
            <v>0.11064090769702545</v>
          </cell>
          <cell r="I3196">
            <v>1</v>
          </cell>
          <cell r="J3196">
            <v>0</v>
          </cell>
          <cell r="K3196" t="str">
            <v>TONS</v>
          </cell>
        </row>
        <row r="3197">
          <cell r="A3197" t="str">
            <v>72103</v>
          </cell>
          <cell r="B3197" t="str">
            <v>72</v>
          </cell>
          <cell r="C3197" t="str">
            <v>103</v>
          </cell>
          <cell r="D3197" t="str">
            <v>Naguabo</v>
          </cell>
          <cell r="E3197" t="str">
            <v>Municipio</v>
          </cell>
          <cell r="F3197" t="str">
            <v>PR</v>
          </cell>
          <cell r="G3197">
            <v>26720</v>
          </cell>
          <cell r="H3197">
            <v>8.3794910179640719E-2</v>
          </cell>
          <cell r="I3197">
            <v>1</v>
          </cell>
          <cell r="J3197">
            <v>0</v>
          </cell>
          <cell r="K3197" t="str">
            <v>TONS</v>
          </cell>
        </row>
        <row r="3198">
          <cell r="A3198" t="str">
            <v>72105</v>
          </cell>
          <cell r="B3198" t="str">
            <v>72</v>
          </cell>
          <cell r="C3198" t="str">
            <v>105</v>
          </cell>
          <cell r="D3198" t="str">
            <v>Naranjito</v>
          </cell>
          <cell r="E3198" t="str">
            <v>Municipio</v>
          </cell>
          <cell r="F3198" t="str">
            <v>PR</v>
          </cell>
          <cell r="G3198">
            <v>30402</v>
          </cell>
          <cell r="H3198">
            <v>0</v>
          </cell>
          <cell r="I3198">
            <v>1</v>
          </cell>
          <cell r="J3198">
            <v>0</v>
          </cell>
          <cell r="K3198" t="str">
            <v>TONS</v>
          </cell>
        </row>
        <row r="3199">
          <cell r="A3199" t="str">
            <v>72107</v>
          </cell>
          <cell r="B3199" t="str">
            <v>72</v>
          </cell>
          <cell r="C3199" t="str">
            <v>107</v>
          </cell>
          <cell r="D3199" t="str">
            <v>Orocovis</v>
          </cell>
          <cell r="E3199" t="str">
            <v>Municipio</v>
          </cell>
          <cell r="F3199" t="str">
            <v>PR</v>
          </cell>
          <cell r="G3199">
            <v>23423</v>
          </cell>
          <cell r="H3199">
            <v>0.358920718951458</v>
          </cell>
          <cell r="I3199">
            <v>1</v>
          </cell>
          <cell r="J3199">
            <v>38.197603360991735</v>
          </cell>
          <cell r="K3199" t="str">
            <v>TONS</v>
          </cell>
        </row>
        <row r="3200">
          <cell r="A3200" t="str">
            <v>72109</v>
          </cell>
          <cell r="B3200" t="str">
            <v>72</v>
          </cell>
          <cell r="C3200" t="str">
            <v>109</v>
          </cell>
          <cell r="D3200" t="str">
            <v>Patillas</v>
          </cell>
          <cell r="E3200" t="str">
            <v>Municipio</v>
          </cell>
          <cell r="F3200" t="str">
            <v>PR</v>
          </cell>
          <cell r="G3200">
            <v>19277</v>
          </cell>
          <cell r="H3200">
            <v>0.25584893915028273</v>
          </cell>
          <cell r="I3200">
            <v>1</v>
          </cell>
          <cell r="J3200">
            <v>22.408775993387803</v>
          </cell>
          <cell r="K3200" t="str">
            <v>TONS</v>
          </cell>
        </row>
        <row r="3201">
          <cell r="A3201" t="str">
            <v>72111</v>
          </cell>
          <cell r="B3201" t="str">
            <v>72</v>
          </cell>
          <cell r="C3201" t="str">
            <v>111</v>
          </cell>
          <cell r="D3201" t="str">
            <v>Penuelas</v>
          </cell>
          <cell r="E3201" t="str">
            <v>Municipio</v>
          </cell>
          <cell r="F3201" t="str">
            <v>PR</v>
          </cell>
          <cell r="G3201">
            <v>24282</v>
          </cell>
          <cell r="H3201">
            <v>0.16366032452022075</v>
          </cell>
          <cell r="I3201">
            <v>1</v>
          </cell>
          <cell r="J3201">
            <v>0</v>
          </cell>
          <cell r="K3201" t="str">
            <v>TONS</v>
          </cell>
        </row>
        <row r="3202">
          <cell r="A3202" t="str">
            <v>72113</v>
          </cell>
          <cell r="B3202" t="str">
            <v>72</v>
          </cell>
          <cell r="C3202" t="str">
            <v>113</v>
          </cell>
          <cell r="D3202" t="str">
            <v>Ponce</v>
          </cell>
          <cell r="E3202" t="str">
            <v>Municipio</v>
          </cell>
          <cell r="F3202" t="str">
            <v>PR</v>
          </cell>
          <cell r="G3202">
            <v>166327</v>
          </cell>
          <cell r="H3202">
            <v>4.405177752259104E-2</v>
          </cell>
          <cell r="I3202">
            <v>1</v>
          </cell>
          <cell r="J3202">
            <v>0</v>
          </cell>
          <cell r="K3202" t="str">
            <v>TONS</v>
          </cell>
        </row>
        <row r="3203">
          <cell r="A3203" t="str">
            <v>72115</v>
          </cell>
          <cell r="B3203" t="str">
            <v>72</v>
          </cell>
          <cell r="C3203" t="str">
            <v>115</v>
          </cell>
          <cell r="D3203" t="str">
            <v>Quebradillas</v>
          </cell>
          <cell r="E3203" t="str">
            <v>Municipio</v>
          </cell>
          <cell r="F3203" t="str">
            <v>PR</v>
          </cell>
          <cell r="G3203">
            <v>25919</v>
          </cell>
          <cell r="H3203">
            <v>7.550445619043944E-2</v>
          </cell>
          <cell r="I3203">
            <v>1</v>
          </cell>
          <cell r="J3203">
            <v>0</v>
          </cell>
          <cell r="K3203" t="str">
            <v>TONS</v>
          </cell>
        </row>
        <row r="3204">
          <cell r="A3204" t="str">
            <v>72117</v>
          </cell>
          <cell r="B3204" t="str">
            <v>72</v>
          </cell>
          <cell r="C3204" t="str">
            <v>117</v>
          </cell>
          <cell r="D3204" t="str">
            <v>Rincon</v>
          </cell>
          <cell r="E3204" t="str">
            <v>Municipio</v>
          </cell>
          <cell r="F3204" t="str">
            <v>PR</v>
          </cell>
          <cell r="G3204">
            <v>15200</v>
          </cell>
          <cell r="H3204">
            <v>0</v>
          </cell>
          <cell r="I3204">
            <v>1</v>
          </cell>
          <cell r="J3204">
            <v>0</v>
          </cell>
          <cell r="K3204" t="str">
            <v>TONS</v>
          </cell>
        </row>
        <row r="3205">
          <cell r="A3205" t="str">
            <v>72119</v>
          </cell>
          <cell r="B3205" t="str">
            <v>72</v>
          </cell>
          <cell r="C3205" t="str">
            <v>119</v>
          </cell>
          <cell r="D3205" t="str">
            <v>Rio Grande</v>
          </cell>
          <cell r="E3205" t="str">
            <v>Municipio</v>
          </cell>
          <cell r="F3205" t="str">
            <v>PR</v>
          </cell>
          <cell r="G3205">
            <v>54304</v>
          </cell>
          <cell r="H3205">
            <v>2.5559811431938716E-2</v>
          </cell>
          <cell r="I3205">
            <v>1</v>
          </cell>
          <cell r="J3205">
            <v>0</v>
          </cell>
          <cell r="K3205" t="str">
            <v>TONS</v>
          </cell>
        </row>
        <row r="3206">
          <cell r="A3206" t="str">
            <v>72121</v>
          </cell>
          <cell r="B3206" t="str">
            <v>72</v>
          </cell>
          <cell r="C3206" t="str">
            <v>121</v>
          </cell>
          <cell r="D3206" t="str">
            <v>Sabana Grande</v>
          </cell>
          <cell r="E3206" t="str">
            <v>Municipio</v>
          </cell>
          <cell r="F3206" t="str">
            <v>PR</v>
          </cell>
          <cell r="G3206">
            <v>25265</v>
          </cell>
          <cell r="H3206">
            <v>8.3198100138531572E-2</v>
          </cell>
          <cell r="I3206">
            <v>1</v>
          </cell>
          <cell r="J3206">
            <v>0</v>
          </cell>
          <cell r="K3206" t="str">
            <v>TONS</v>
          </cell>
        </row>
        <row r="3207">
          <cell r="A3207" t="str">
            <v>72123</v>
          </cell>
          <cell r="B3207" t="str">
            <v>72</v>
          </cell>
          <cell r="C3207" t="str">
            <v>123</v>
          </cell>
          <cell r="D3207" t="str">
            <v>Salinas</v>
          </cell>
          <cell r="E3207" t="str">
            <v>Municipio</v>
          </cell>
          <cell r="F3207" t="str">
            <v>PR</v>
          </cell>
          <cell r="G3207">
            <v>31078</v>
          </cell>
          <cell r="H3207">
            <v>0.13694574940472359</v>
          </cell>
          <cell r="I3207">
            <v>1</v>
          </cell>
          <cell r="J3207">
            <v>0</v>
          </cell>
          <cell r="K3207" t="str">
            <v>TONS</v>
          </cell>
        </row>
        <row r="3208">
          <cell r="A3208" t="str">
            <v>72125</v>
          </cell>
          <cell r="B3208" t="str">
            <v>72</v>
          </cell>
          <cell r="C3208" t="str">
            <v>125</v>
          </cell>
          <cell r="D3208" t="str">
            <v>San German</v>
          </cell>
          <cell r="E3208" t="str">
            <v>Municipio</v>
          </cell>
          <cell r="F3208" t="str">
            <v>PR</v>
          </cell>
          <cell r="G3208">
            <v>35527</v>
          </cell>
          <cell r="H3208">
            <v>8.8974582711740371E-2</v>
          </cell>
          <cell r="I3208">
            <v>1</v>
          </cell>
          <cell r="J3208">
            <v>0</v>
          </cell>
          <cell r="K3208" t="str">
            <v>TONS</v>
          </cell>
        </row>
        <row r="3209">
          <cell r="A3209" t="str">
            <v>72127</v>
          </cell>
          <cell r="B3209" t="str">
            <v>72</v>
          </cell>
          <cell r="C3209" t="str">
            <v>127</v>
          </cell>
          <cell r="D3209" t="str">
            <v>San Juan</v>
          </cell>
          <cell r="E3209" t="str">
            <v>Municipio</v>
          </cell>
          <cell r="F3209" t="str">
            <v>PR</v>
          </cell>
          <cell r="G3209">
            <v>395326</v>
          </cell>
          <cell r="H3209">
            <v>0</v>
          </cell>
          <cell r="I3209">
            <v>1</v>
          </cell>
          <cell r="J3209">
            <v>0</v>
          </cell>
          <cell r="K3209" t="str">
            <v>TONS</v>
          </cell>
        </row>
        <row r="3210">
          <cell r="A3210" t="str">
            <v>72129</v>
          </cell>
          <cell r="B3210" t="str">
            <v>72</v>
          </cell>
          <cell r="C3210" t="str">
            <v>129</v>
          </cell>
          <cell r="D3210" t="str">
            <v>San Lorenzo</v>
          </cell>
          <cell r="E3210" t="str">
            <v>Municipio</v>
          </cell>
          <cell r="F3210" t="str">
            <v>PR</v>
          </cell>
          <cell r="G3210">
            <v>41058</v>
          </cell>
          <cell r="H3210">
            <v>0.11220712163281212</v>
          </cell>
          <cell r="I3210">
            <v>1</v>
          </cell>
          <cell r="J3210">
            <v>0</v>
          </cell>
          <cell r="K3210" t="str">
            <v>TONS</v>
          </cell>
        </row>
        <row r="3211">
          <cell r="A3211" t="str">
            <v>72131</v>
          </cell>
          <cell r="B3211" t="str">
            <v>72</v>
          </cell>
          <cell r="C3211" t="str">
            <v>131</v>
          </cell>
          <cell r="D3211" t="str">
            <v>San Sebastian</v>
          </cell>
          <cell r="E3211" t="str">
            <v>Municipio</v>
          </cell>
          <cell r="F3211" t="str">
            <v>PR</v>
          </cell>
          <cell r="G3211">
            <v>42430</v>
          </cell>
          <cell r="H3211">
            <v>0.13118076832429884</v>
          </cell>
          <cell r="I3211">
            <v>1</v>
          </cell>
          <cell r="J3211">
            <v>0</v>
          </cell>
          <cell r="K3211" t="str">
            <v>TONS</v>
          </cell>
        </row>
        <row r="3212">
          <cell r="A3212" t="str">
            <v>72133</v>
          </cell>
          <cell r="B3212" t="str">
            <v>72</v>
          </cell>
          <cell r="C3212" t="str">
            <v>133</v>
          </cell>
          <cell r="D3212" t="str">
            <v>Santa Isabel</v>
          </cell>
          <cell r="E3212" t="str">
            <v>Municipio</v>
          </cell>
          <cell r="F3212" t="str">
            <v>PR</v>
          </cell>
          <cell r="G3212">
            <v>23274</v>
          </cell>
          <cell r="H3212">
            <v>0.12799690641918021</v>
          </cell>
          <cell r="I3212">
            <v>1</v>
          </cell>
          <cell r="J3212">
            <v>0</v>
          </cell>
          <cell r="K3212" t="str">
            <v>TONS</v>
          </cell>
        </row>
        <row r="3213">
          <cell r="A3213" t="str">
            <v>72135</v>
          </cell>
          <cell r="B3213" t="str">
            <v>72</v>
          </cell>
          <cell r="C3213" t="str">
            <v>135</v>
          </cell>
          <cell r="D3213" t="str">
            <v>Toa Alta</v>
          </cell>
          <cell r="E3213" t="str">
            <v>Municipio</v>
          </cell>
          <cell r="F3213" t="str">
            <v>PR</v>
          </cell>
          <cell r="G3213">
            <v>74066</v>
          </cell>
          <cell r="H3213">
            <v>0</v>
          </cell>
          <cell r="I3213">
            <v>1</v>
          </cell>
          <cell r="J3213">
            <v>0</v>
          </cell>
          <cell r="K3213" t="str">
            <v>TONS</v>
          </cell>
        </row>
        <row r="3214">
          <cell r="A3214" t="str">
            <v>72137</v>
          </cell>
          <cell r="B3214" t="str">
            <v>72</v>
          </cell>
          <cell r="C3214" t="str">
            <v>137</v>
          </cell>
          <cell r="D3214" t="str">
            <v>Toa Baja</v>
          </cell>
          <cell r="E3214" t="str">
            <v>Municipio</v>
          </cell>
          <cell r="F3214" t="str">
            <v>PR</v>
          </cell>
          <cell r="G3214">
            <v>89609</v>
          </cell>
          <cell r="H3214">
            <v>0</v>
          </cell>
          <cell r="I3214">
            <v>1</v>
          </cell>
          <cell r="J3214">
            <v>0</v>
          </cell>
          <cell r="K3214" t="str">
            <v>TONS</v>
          </cell>
        </row>
        <row r="3215">
          <cell r="A3215" t="str">
            <v>72139</v>
          </cell>
          <cell r="B3215" t="str">
            <v>72</v>
          </cell>
          <cell r="C3215" t="str">
            <v>139</v>
          </cell>
          <cell r="D3215" t="str">
            <v>Trujillo Alto</v>
          </cell>
          <cell r="E3215" t="str">
            <v>Municipio</v>
          </cell>
          <cell r="F3215" t="str">
            <v>PR</v>
          </cell>
          <cell r="G3215">
            <v>74842</v>
          </cell>
          <cell r="H3215">
            <v>0</v>
          </cell>
          <cell r="I3215">
            <v>1</v>
          </cell>
          <cell r="J3215">
            <v>0</v>
          </cell>
          <cell r="K3215" t="str">
            <v>TONS</v>
          </cell>
        </row>
        <row r="3216">
          <cell r="A3216" t="str">
            <v>72141</v>
          </cell>
          <cell r="B3216" t="str">
            <v>72</v>
          </cell>
          <cell r="C3216" t="str">
            <v>141</v>
          </cell>
          <cell r="D3216" t="str">
            <v>Utuado</v>
          </cell>
          <cell r="E3216" t="str">
            <v>Municipio</v>
          </cell>
          <cell r="F3216" t="str">
            <v>PR</v>
          </cell>
          <cell r="G3216">
            <v>33149</v>
          </cell>
          <cell r="H3216">
            <v>0.46927509125463812</v>
          </cell>
          <cell r="I3216">
            <v>1</v>
          </cell>
          <cell r="J3216">
            <v>70.679424037538666</v>
          </cell>
          <cell r="K3216" t="str">
            <v>TONS</v>
          </cell>
        </row>
        <row r="3217">
          <cell r="A3217" t="str">
            <v>72143</v>
          </cell>
          <cell r="B3217" t="str">
            <v>72</v>
          </cell>
          <cell r="C3217" t="str">
            <v>143</v>
          </cell>
          <cell r="D3217" t="str">
            <v>Vega Alta</v>
          </cell>
          <cell r="E3217" t="str">
            <v>Municipio</v>
          </cell>
          <cell r="F3217" t="str">
            <v>PR</v>
          </cell>
          <cell r="G3217">
            <v>39951</v>
          </cell>
          <cell r="H3217">
            <v>1.7521463793146605E-2</v>
          </cell>
          <cell r="I3217">
            <v>1</v>
          </cell>
          <cell r="J3217">
            <v>0</v>
          </cell>
          <cell r="K3217" t="str">
            <v>TONS</v>
          </cell>
        </row>
        <row r="3218">
          <cell r="A3218" t="str">
            <v>72145</v>
          </cell>
          <cell r="B3218" t="str">
            <v>72</v>
          </cell>
          <cell r="C3218" t="str">
            <v>145</v>
          </cell>
          <cell r="D3218" t="str">
            <v>Vega Baja</v>
          </cell>
          <cell r="E3218" t="str">
            <v>Municipio</v>
          </cell>
          <cell r="F3218" t="str">
            <v>PR</v>
          </cell>
          <cell r="G3218">
            <v>59662</v>
          </cell>
          <cell r="H3218">
            <v>4.176862994871107E-2</v>
          </cell>
          <cell r="I3218">
            <v>1</v>
          </cell>
          <cell r="J3218">
            <v>0</v>
          </cell>
          <cell r="K3218" t="str">
            <v>TONS</v>
          </cell>
        </row>
        <row r="3219">
          <cell r="A3219" t="str">
            <v>72147</v>
          </cell>
          <cell r="B3219" t="str">
            <v>72</v>
          </cell>
          <cell r="C3219" t="str">
            <v>147</v>
          </cell>
          <cell r="D3219" t="str">
            <v>Vieques</v>
          </cell>
          <cell r="E3219" t="str">
            <v>Municipio</v>
          </cell>
          <cell r="F3219" t="str">
            <v>PR</v>
          </cell>
          <cell r="G3219">
            <v>9301</v>
          </cell>
          <cell r="H3219">
            <v>0.11514890871949253</v>
          </cell>
          <cell r="I3219">
            <v>1</v>
          </cell>
          <cell r="J3219">
            <v>0</v>
          </cell>
          <cell r="K3219" t="str">
            <v>TONS</v>
          </cell>
        </row>
        <row r="3220">
          <cell r="A3220" t="str">
            <v>72149</v>
          </cell>
          <cell r="B3220" t="str">
            <v>72</v>
          </cell>
          <cell r="C3220" t="str">
            <v>149</v>
          </cell>
          <cell r="D3220" t="str">
            <v>Villalba</v>
          </cell>
          <cell r="E3220" t="str">
            <v>Municipio</v>
          </cell>
          <cell r="F3220" t="str">
            <v>PR</v>
          </cell>
          <cell r="G3220">
            <v>26073</v>
          </cell>
          <cell r="H3220">
            <v>0.13458366892954396</v>
          </cell>
          <cell r="I3220">
            <v>1</v>
          </cell>
          <cell r="J3220">
            <v>0</v>
          </cell>
          <cell r="K3220" t="str">
            <v>TONS</v>
          </cell>
        </row>
        <row r="3221">
          <cell r="A3221" t="str">
            <v>72151</v>
          </cell>
          <cell r="B3221" t="str">
            <v>72</v>
          </cell>
          <cell r="C3221" t="str">
            <v>151</v>
          </cell>
          <cell r="D3221" t="str">
            <v>Yabucoa</v>
          </cell>
          <cell r="E3221" t="str">
            <v>Municipio</v>
          </cell>
          <cell r="F3221" t="str">
            <v>PR</v>
          </cell>
          <cell r="G3221">
            <v>37941</v>
          </cell>
          <cell r="H3221">
            <v>0.15152473577396483</v>
          </cell>
          <cell r="I3221">
            <v>1</v>
          </cell>
          <cell r="J3221">
            <v>0</v>
          </cell>
          <cell r="K3221" t="str">
            <v>TONS</v>
          </cell>
        </row>
        <row r="3222">
          <cell r="A3222" t="str">
            <v>72153</v>
          </cell>
          <cell r="B3222" t="str">
            <v>72</v>
          </cell>
          <cell r="C3222" t="str">
            <v>153</v>
          </cell>
          <cell r="D3222" t="str">
            <v>Yauco</v>
          </cell>
          <cell r="E3222" t="str">
            <v>Municipio</v>
          </cell>
          <cell r="F3222" t="str">
            <v>PR</v>
          </cell>
          <cell r="G3222">
            <v>42043</v>
          </cell>
          <cell r="H3222">
            <v>0.18409723378445877</v>
          </cell>
          <cell r="I3222">
            <v>1</v>
          </cell>
          <cell r="J3222">
            <v>0</v>
          </cell>
          <cell r="K3222" t="str">
            <v>TONS</v>
          </cell>
        </row>
        <row r="3223">
          <cell r="A3223" t="str">
            <v>78010</v>
          </cell>
          <cell r="B3223" t="str">
            <v>78</v>
          </cell>
          <cell r="C3223" t="str">
            <v>010</v>
          </cell>
          <cell r="D3223" t="str">
            <v>St. Croix</v>
          </cell>
          <cell r="E3223" t="str">
            <v>County</v>
          </cell>
          <cell r="F3223" t="str">
            <v>VI</v>
          </cell>
          <cell r="G3223">
            <v>53234</v>
          </cell>
          <cell r="H3223">
            <v>8.9191118458128257E-2</v>
          </cell>
          <cell r="I3223">
            <v>1</v>
          </cell>
          <cell r="J3223">
            <v>0</v>
          </cell>
          <cell r="K3223" t="str">
            <v>TONS</v>
          </cell>
        </row>
        <row r="3224">
          <cell r="A3224" t="str">
            <v>78020</v>
          </cell>
          <cell r="B3224" t="str">
            <v>78</v>
          </cell>
          <cell r="C3224" t="str">
            <v>020</v>
          </cell>
          <cell r="D3224" t="str">
            <v>St. John</v>
          </cell>
          <cell r="E3224" t="str">
            <v>County</v>
          </cell>
          <cell r="F3224" t="str">
            <v>VI</v>
          </cell>
          <cell r="G3224">
            <v>4197</v>
          </cell>
          <cell r="H3224">
            <v>0.34524660471765545</v>
          </cell>
          <cell r="I3224">
            <v>1</v>
          </cell>
          <cell r="J3224">
            <v>6.5836002462325478</v>
          </cell>
          <cell r="K3224" t="str">
            <v>TONS</v>
          </cell>
        </row>
        <row r="3225">
          <cell r="A3225" t="str">
            <v>78030</v>
          </cell>
          <cell r="B3225" t="str">
            <v>78</v>
          </cell>
          <cell r="C3225" t="str">
            <v>030</v>
          </cell>
          <cell r="D3225" t="str">
            <v>St. Thomas</v>
          </cell>
          <cell r="E3225" t="str">
            <v>County</v>
          </cell>
          <cell r="F3225" t="str">
            <v>VI</v>
          </cell>
          <cell r="G3225">
            <v>51181</v>
          </cell>
          <cell r="H3225">
            <v>3.7474844180457594E-2</v>
          </cell>
          <cell r="I3225">
            <v>1</v>
          </cell>
          <cell r="J3225">
            <v>0</v>
          </cell>
          <cell r="K3225" t="str">
            <v>TONS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6"/>
  <sheetViews>
    <sheetView tabSelected="1" workbookViewId="0">
      <selection sqref="A1:IV65536"/>
    </sheetView>
  </sheetViews>
  <sheetFormatPr defaultRowHeight="12.75"/>
  <cols>
    <col min="1" max="1" width="5.25" style="1" customWidth="1"/>
    <col min="2" max="2" width="7.625" style="1" customWidth="1"/>
    <col min="3" max="3" width="6.5" style="1" customWidth="1"/>
    <col min="4" max="4" width="8.25" style="1" customWidth="1"/>
    <col min="5" max="5" width="7.875" style="1" customWidth="1"/>
    <col min="6" max="6" width="6.75" style="1" customWidth="1"/>
    <col min="7" max="7" width="5.125" style="1" customWidth="1"/>
    <col min="8" max="8" width="8.5" style="1" customWidth="1"/>
    <col min="9" max="9" width="5.125" style="1" customWidth="1"/>
    <col min="10" max="10" width="8.125" style="1" customWidth="1"/>
    <col min="11" max="11" width="5.625" style="1" customWidth="1"/>
    <col min="12" max="12" width="5.25" style="1" customWidth="1"/>
    <col min="13" max="13" width="7.875" style="1" customWidth="1"/>
    <col min="14" max="14" width="6.75" style="1" customWidth="1"/>
    <col min="15" max="15" width="6.5" style="1" customWidth="1"/>
    <col min="16" max="16" width="6.875" style="1" customWidth="1"/>
    <col min="17" max="17" width="7" style="1" customWidth="1"/>
    <col min="18" max="18" width="6.5" style="1" customWidth="1"/>
    <col min="19" max="19" width="6.875" style="1" customWidth="1"/>
    <col min="20" max="20" width="0.625" style="1" customWidth="1"/>
    <col min="21" max="16384" width="9" style="1"/>
  </cols>
  <sheetData>
    <row r="1" spans="1:19" ht="19.5" customHeight="1">
      <c r="C1" s="3" t="s">
        <v>138</v>
      </c>
      <c r="E1" s="4" t="s">
        <v>351</v>
      </c>
      <c r="G1" s="5"/>
      <c r="N1" s="6"/>
      <c r="O1" s="6"/>
    </row>
    <row r="2" spans="1:19" ht="18.75" customHeight="1">
      <c r="A2" s="1" t="s">
        <v>47</v>
      </c>
      <c r="H2" s="4" t="s">
        <v>48</v>
      </c>
      <c r="I2" s="4" t="s">
        <v>49</v>
      </c>
      <c r="N2" s="7" t="s">
        <v>50</v>
      </c>
      <c r="O2" s="6"/>
    </row>
    <row r="3" spans="1:19" ht="10.5" customHeight="1">
      <c r="A3" s="1" t="s">
        <v>51</v>
      </c>
      <c r="H3" s="4"/>
      <c r="I3" s="4"/>
      <c r="N3" s="7"/>
      <c r="O3" s="6"/>
    </row>
    <row r="4" spans="1:19" ht="18" customHeight="1">
      <c r="B4" s="7"/>
      <c r="D4" s="2" t="s">
        <v>52</v>
      </c>
      <c r="M4" s="8" t="s">
        <v>3</v>
      </c>
      <c r="N4" s="6"/>
      <c r="O4" s="6"/>
    </row>
    <row r="5" spans="1:19" ht="17.25" customHeight="1">
      <c r="B5" s="4"/>
      <c r="D5" s="9" t="s">
        <v>53</v>
      </c>
      <c r="E5" s="9" t="s">
        <v>54</v>
      </c>
      <c r="F5" s="10" t="s">
        <v>55</v>
      </c>
      <c r="M5" s="6" t="s">
        <v>56</v>
      </c>
      <c r="N5" s="8" t="s">
        <v>18</v>
      </c>
      <c r="O5" s="8" t="s">
        <v>19</v>
      </c>
      <c r="P5" s="8" t="s">
        <v>20</v>
      </c>
      <c r="Q5" s="8" t="s">
        <v>21</v>
      </c>
      <c r="R5" s="8" t="s">
        <v>22</v>
      </c>
      <c r="S5" s="8" t="s">
        <v>15</v>
      </c>
    </row>
    <row r="6" spans="1:19">
      <c r="A6" s="4"/>
      <c r="B6" s="6" t="s">
        <v>57</v>
      </c>
      <c r="D6" s="9" t="s">
        <v>58</v>
      </c>
      <c r="E6" s="9" t="s">
        <v>58</v>
      </c>
      <c r="F6" s="9" t="s">
        <v>59</v>
      </c>
      <c r="G6" s="10" t="s">
        <v>60</v>
      </c>
      <c r="H6" s="10" t="s">
        <v>61</v>
      </c>
      <c r="I6" s="10" t="s">
        <v>1</v>
      </c>
      <c r="J6" s="10" t="s">
        <v>62</v>
      </c>
      <c r="K6" s="10" t="s">
        <v>63</v>
      </c>
      <c r="L6" s="10" t="s">
        <v>63</v>
      </c>
      <c r="M6" s="6" t="s">
        <v>64</v>
      </c>
      <c r="N6" s="9" t="s">
        <v>65</v>
      </c>
      <c r="O6" s="9" t="s">
        <v>66</v>
      </c>
      <c r="P6" s="9" t="s">
        <v>67</v>
      </c>
      <c r="Q6" s="9" t="s">
        <v>68</v>
      </c>
      <c r="R6" s="6" t="s">
        <v>69</v>
      </c>
      <c r="S6" s="6" t="s">
        <v>70</v>
      </c>
    </row>
    <row r="7" spans="1:19">
      <c r="A7" s="4" t="s">
        <v>71</v>
      </c>
      <c r="B7" s="6" t="s">
        <v>72</v>
      </c>
      <c r="D7" s="9" t="s">
        <v>73</v>
      </c>
      <c r="E7" s="9" t="s">
        <v>73</v>
      </c>
      <c r="F7" s="6" t="s">
        <v>74</v>
      </c>
      <c r="G7" s="10" t="s">
        <v>75</v>
      </c>
      <c r="H7" s="9" t="s">
        <v>76</v>
      </c>
      <c r="I7" s="10" t="s">
        <v>75</v>
      </c>
      <c r="J7" s="9" t="s">
        <v>76</v>
      </c>
      <c r="K7" s="10" t="s">
        <v>75</v>
      </c>
      <c r="L7" s="10" t="s">
        <v>77</v>
      </c>
      <c r="M7" s="6" t="s">
        <v>117</v>
      </c>
      <c r="N7" s="9" t="s">
        <v>78</v>
      </c>
      <c r="O7" s="9" t="s">
        <v>78</v>
      </c>
      <c r="P7" s="9" t="s">
        <v>78</v>
      </c>
      <c r="Q7" s="9" t="s">
        <v>78</v>
      </c>
      <c r="R7" s="9" t="s">
        <v>78</v>
      </c>
      <c r="S7" s="9" t="s">
        <v>78</v>
      </c>
    </row>
    <row r="8" spans="1:19">
      <c r="A8" s="4" t="s">
        <v>79</v>
      </c>
      <c r="B8" s="6" t="s">
        <v>80</v>
      </c>
      <c r="C8" s="9" t="s">
        <v>81</v>
      </c>
      <c r="D8" s="6" t="s">
        <v>82</v>
      </c>
      <c r="E8" s="6" t="s">
        <v>83</v>
      </c>
      <c r="F8" s="9" t="s">
        <v>84</v>
      </c>
      <c r="G8" s="9" t="s">
        <v>85</v>
      </c>
      <c r="H8" s="9" t="s">
        <v>86</v>
      </c>
      <c r="I8" s="9" t="s">
        <v>85</v>
      </c>
      <c r="J8" s="9" t="s">
        <v>87</v>
      </c>
      <c r="K8" s="9" t="s">
        <v>85</v>
      </c>
      <c r="L8" s="9">
        <v>0.46</v>
      </c>
      <c r="M8" s="6" t="s">
        <v>5</v>
      </c>
      <c r="N8" s="9" t="s">
        <v>5</v>
      </c>
      <c r="O8" s="9" t="s">
        <v>5</v>
      </c>
      <c r="P8" s="9" t="s">
        <v>5</v>
      </c>
      <c r="Q8" s="9" t="s">
        <v>5</v>
      </c>
      <c r="R8" s="9" t="s">
        <v>5</v>
      </c>
      <c r="S8" s="9" t="s">
        <v>5</v>
      </c>
    </row>
    <row r="9" spans="1:19">
      <c r="A9" s="4" t="s">
        <v>88</v>
      </c>
      <c r="B9" s="9" t="s">
        <v>89</v>
      </c>
      <c r="C9" s="9" t="s">
        <v>90</v>
      </c>
      <c r="D9" s="9" t="s">
        <v>91</v>
      </c>
      <c r="E9" s="9" t="s">
        <v>91</v>
      </c>
      <c r="F9" s="9" t="s">
        <v>92</v>
      </c>
      <c r="G9" s="9" t="s">
        <v>93</v>
      </c>
      <c r="H9" s="9" t="s">
        <v>94</v>
      </c>
      <c r="I9" s="9" t="s">
        <v>95</v>
      </c>
      <c r="J9" s="9" t="s">
        <v>96</v>
      </c>
      <c r="K9" s="9" t="s">
        <v>96</v>
      </c>
      <c r="L9" s="9" t="s">
        <v>96</v>
      </c>
      <c r="M9" s="9" t="s">
        <v>96</v>
      </c>
      <c r="N9" s="9" t="s">
        <v>93</v>
      </c>
      <c r="O9" s="9" t="s">
        <v>93</v>
      </c>
      <c r="P9" s="9" t="s">
        <v>93</v>
      </c>
      <c r="Q9" s="9" t="s">
        <v>93</v>
      </c>
      <c r="R9" s="9" t="s">
        <v>93</v>
      </c>
      <c r="S9" s="9" t="s">
        <v>93</v>
      </c>
    </row>
    <row r="10" spans="1:19">
      <c r="A10" s="4" t="s">
        <v>97</v>
      </c>
      <c r="B10" s="11">
        <v>35904</v>
      </c>
      <c r="C10" s="12">
        <f>SUM(B10/963353)</f>
        <v>3.7269827363386007E-2</v>
      </c>
      <c r="D10" s="13">
        <f>SUM(C10*629687.66)</f>
        <v>23468.350381054504</v>
      </c>
      <c r="E10" s="13">
        <f>SUM(D10*0.09)/92</f>
        <v>22.958168851031576</v>
      </c>
      <c r="F10" s="14">
        <f t="shared" ref="F10:F23" si="0">SUM(D10*0.713)/2000</f>
        <v>8.3664669108459311</v>
      </c>
      <c r="G10" s="15">
        <f t="shared" ref="G10:G23" si="1">SUM(F10*0.09)/92</f>
        <v>8.1845871953927576E-3</v>
      </c>
      <c r="H10" s="13">
        <f t="shared" ref="H10:H23" si="2">SUM(D10*18)/2000</f>
        <v>211.21515342949056</v>
      </c>
      <c r="I10" s="15">
        <f t="shared" ref="I10:I23" si="3">SUM(H10*0.09)/92</f>
        <v>0.20662351965928424</v>
      </c>
      <c r="J10" s="13">
        <f t="shared" ref="J10:J23" si="4">SUM(D10*5)/2000</f>
        <v>58.670875952636266</v>
      </c>
      <c r="K10" s="15">
        <f t="shared" ref="K10:K23" si="5">SUM(J10*0.09)/92</f>
        <v>5.7395422127578956E-2</v>
      </c>
      <c r="L10" s="15">
        <f t="shared" ref="L10:L23" si="6">SUM(J10*0.46)/90</f>
        <v>0.29987336598014092</v>
      </c>
      <c r="M10" s="14">
        <f t="shared" ref="M10:M23" si="7">SUM(D10*42.6)/2000</f>
        <v>499.87586311646095</v>
      </c>
      <c r="N10" s="14">
        <f>SUM(D10*2.38)/2000</f>
        <v>27.927336953454859</v>
      </c>
      <c r="O10" s="14">
        <f>SUM(D10*1.08)/2000</f>
        <v>12.672909205769432</v>
      </c>
      <c r="P10" s="14">
        <f>SUM(D10*2.13)/2000</f>
        <v>24.993793155823045</v>
      </c>
      <c r="Q10" s="14">
        <f>SUM(D10*0.83)/2000</f>
        <v>9.7393654081376191</v>
      </c>
      <c r="R10" s="14">
        <f>SUM(D10*1.3)/2000</f>
        <v>15.254427747685428</v>
      </c>
      <c r="S10" s="14">
        <f>SUM(D10*1)/2000</f>
        <v>11.734175190527251</v>
      </c>
    </row>
    <row r="11" spans="1:19">
      <c r="A11" s="4" t="s">
        <v>98</v>
      </c>
      <c r="B11" s="11">
        <v>27659</v>
      </c>
      <c r="C11" s="12">
        <f t="shared" ref="C11:C25" si="8">SUM(B11/963353)</f>
        <v>2.8711178560714503E-2</v>
      </c>
      <c r="D11" s="13">
        <f t="shared" ref="D11:D25" si="9">SUM(C11*629687.66)</f>
        <v>18079.074843738483</v>
      </c>
      <c r="E11" s="13">
        <f t="shared" ref="E11:E25" si="10">SUM(D11*0.09)/92</f>
        <v>17.686051477570253</v>
      </c>
      <c r="F11" s="14">
        <f t="shared" si="0"/>
        <v>6.4451901817927695</v>
      </c>
      <c r="G11" s="15">
        <f t="shared" si="1"/>
        <v>6.3050773517537963E-3</v>
      </c>
      <c r="H11" s="13">
        <f t="shared" si="2"/>
        <v>162.71167359364634</v>
      </c>
      <c r="I11" s="15">
        <f t="shared" si="3"/>
        <v>0.15917446329813228</v>
      </c>
      <c r="J11" s="13">
        <f t="shared" si="4"/>
        <v>45.197687109346212</v>
      </c>
      <c r="K11" s="15">
        <f t="shared" si="5"/>
        <v>4.4215128693925639E-2</v>
      </c>
      <c r="L11" s="15">
        <f t="shared" si="6"/>
        <v>0.23101040078110288</v>
      </c>
      <c r="M11" s="14">
        <f t="shared" si="7"/>
        <v>385.08429417162972</v>
      </c>
      <c r="N11" s="14">
        <f t="shared" ref="N11:N25" si="11">SUM(D11*2.38)/2000</f>
        <v>21.514099064048793</v>
      </c>
      <c r="O11" s="14">
        <f t="shared" ref="O11:O25" si="12">SUM(D11*1.08)/2000</f>
        <v>9.7627004156187809</v>
      </c>
      <c r="P11" s="14">
        <f t="shared" ref="P11:P25" si="13">SUM(D11*2.13)/2000</f>
        <v>19.254214708581483</v>
      </c>
      <c r="Q11" s="14">
        <f t="shared" ref="Q11:Q25" si="14">SUM(D11*0.83)/2000</f>
        <v>7.5028160601514697</v>
      </c>
      <c r="R11" s="14">
        <f t="shared" ref="R11:R25" si="15">SUM(D11*1.3)/2000</f>
        <v>11.751398648430015</v>
      </c>
      <c r="S11" s="14">
        <f t="shared" ref="S11:S25" si="16">SUM(D11*1)/2000</f>
        <v>9.039537421869241</v>
      </c>
    </row>
    <row r="12" spans="1:19">
      <c r="A12" s="4" t="s">
        <v>99</v>
      </c>
      <c r="B12" s="11">
        <v>69297</v>
      </c>
      <c r="C12" s="12">
        <f t="shared" si="8"/>
        <v>7.1933133545024508E-2</v>
      </c>
      <c r="D12" s="13">
        <f t="shared" si="9"/>
        <v>45295.406538433992</v>
      </c>
      <c r="E12" s="13">
        <f t="shared" si="10"/>
        <v>44.310723787598469</v>
      </c>
      <c r="F12" s="14">
        <f t="shared" si="0"/>
        <v>16.147812430951717</v>
      </c>
      <c r="G12" s="15">
        <f t="shared" si="1"/>
        <v>1.5796773030278852E-2</v>
      </c>
      <c r="H12" s="13">
        <f t="shared" si="2"/>
        <v>407.6586588459059</v>
      </c>
      <c r="I12" s="15">
        <f t="shared" si="3"/>
        <v>0.39879651408838618</v>
      </c>
      <c r="J12" s="13">
        <f t="shared" si="4"/>
        <v>113.23851634608498</v>
      </c>
      <c r="K12" s="15">
        <f t="shared" si="5"/>
        <v>0.11077680946899617</v>
      </c>
      <c r="L12" s="15">
        <f t="shared" si="6"/>
        <v>0.57877463910221216</v>
      </c>
      <c r="M12" s="14">
        <f t="shared" si="7"/>
        <v>964.79215926864401</v>
      </c>
      <c r="N12" s="14">
        <f t="shared" si="11"/>
        <v>53.90153378073645</v>
      </c>
      <c r="O12" s="14">
        <f t="shared" si="12"/>
        <v>24.45951953075436</v>
      </c>
      <c r="P12" s="14">
        <f t="shared" si="13"/>
        <v>48.239607963432199</v>
      </c>
      <c r="Q12" s="14">
        <f t="shared" si="14"/>
        <v>18.797593713450109</v>
      </c>
      <c r="R12" s="14">
        <f t="shared" si="15"/>
        <v>29.442014249982094</v>
      </c>
      <c r="S12" s="14">
        <f t="shared" si="16"/>
        <v>22.647703269216997</v>
      </c>
    </row>
    <row r="13" spans="1:19">
      <c r="A13" s="4" t="s">
        <v>100</v>
      </c>
      <c r="B13" s="11">
        <v>3154</v>
      </c>
      <c r="C13" s="12">
        <f t="shared" si="8"/>
        <v>3.2739816038357696E-3</v>
      </c>
      <c r="D13" s="13">
        <f t="shared" si="9"/>
        <v>2061.5858150023928</v>
      </c>
      <c r="E13" s="13">
        <f t="shared" si="10"/>
        <v>2.016768732067558</v>
      </c>
      <c r="F13" s="14">
        <f t="shared" si="0"/>
        <v>0.73495534304835308</v>
      </c>
      <c r="G13" s="15">
        <f t="shared" si="1"/>
        <v>7.1897805298208454E-4</v>
      </c>
      <c r="H13" s="13">
        <f t="shared" si="2"/>
        <v>18.554272335021533</v>
      </c>
      <c r="I13" s="15">
        <f t="shared" si="3"/>
        <v>1.8150918588608022E-2</v>
      </c>
      <c r="J13" s="13">
        <f t="shared" si="4"/>
        <v>5.1539645375059822</v>
      </c>
      <c r="K13" s="15">
        <f t="shared" si="5"/>
        <v>5.0419218301688959E-3</v>
      </c>
      <c r="L13" s="15">
        <f t="shared" si="6"/>
        <v>2.6342485413919463E-2</v>
      </c>
      <c r="M13" s="14">
        <f t="shared" si="7"/>
        <v>43.911777859550966</v>
      </c>
      <c r="N13" s="14">
        <f t="shared" si="11"/>
        <v>2.4532871198528472</v>
      </c>
      <c r="O13" s="14">
        <f t="shared" si="12"/>
        <v>1.1132563401012923</v>
      </c>
      <c r="P13" s="14">
        <f t="shared" si="13"/>
        <v>2.1955888929775482</v>
      </c>
      <c r="Q13" s="14">
        <f t="shared" si="14"/>
        <v>0.85555811322599296</v>
      </c>
      <c r="R13" s="14">
        <f t="shared" si="15"/>
        <v>1.3400307797515554</v>
      </c>
      <c r="S13" s="14">
        <f t="shared" si="16"/>
        <v>1.0307929075011963</v>
      </c>
    </row>
    <row r="14" spans="1:19">
      <c r="A14" s="4" t="s">
        <v>101</v>
      </c>
      <c r="B14" s="11">
        <v>106479</v>
      </c>
      <c r="C14" s="12">
        <f t="shared" si="8"/>
        <v>0.1105295774238519</v>
      </c>
      <c r="D14" s="13">
        <f t="shared" si="9"/>
        <v>69599.11096881413</v>
      </c>
      <c r="E14" s="13">
        <f t="shared" si="10"/>
        <v>68.086086817318161</v>
      </c>
      <c r="F14" s="14">
        <f t="shared" si="0"/>
        <v>24.812083060382236</v>
      </c>
      <c r="G14" s="15">
        <f t="shared" si="1"/>
        <v>2.4272689950373925E-2</v>
      </c>
      <c r="H14" s="13">
        <f t="shared" si="2"/>
        <v>626.39199871932715</v>
      </c>
      <c r="I14" s="15">
        <f t="shared" si="3"/>
        <v>0.6127747813558635</v>
      </c>
      <c r="J14" s="13">
        <f t="shared" si="4"/>
        <v>173.99777742203531</v>
      </c>
      <c r="K14" s="15">
        <f t="shared" si="5"/>
        <v>0.1702152170432954</v>
      </c>
      <c r="L14" s="15">
        <f t="shared" si="6"/>
        <v>0.88932197349040265</v>
      </c>
      <c r="M14" s="14">
        <f t="shared" si="7"/>
        <v>1482.4610636357409</v>
      </c>
      <c r="N14" s="14">
        <f t="shared" si="11"/>
        <v>82.82294205288882</v>
      </c>
      <c r="O14" s="14">
        <f t="shared" si="12"/>
        <v>37.583519923159635</v>
      </c>
      <c r="P14" s="14">
        <f t="shared" si="13"/>
        <v>74.123053181787057</v>
      </c>
      <c r="Q14" s="14">
        <f t="shared" si="14"/>
        <v>28.883631052057861</v>
      </c>
      <c r="R14" s="14">
        <f t="shared" si="15"/>
        <v>45.239422129729185</v>
      </c>
      <c r="S14" s="14">
        <f t="shared" si="16"/>
        <v>34.799555484407065</v>
      </c>
    </row>
    <row r="15" spans="1:19">
      <c r="A15" s="4" t="s">
        <v>102</v>
      </c>
      <c r="B15" s="11">
        <v>17727</v>
      </c>
      <c r="C15" s="12">
        <f t="shared" si="8"/>
        <v>1.8401354436016704E-2</v>
      </c>
      <c r="D15" s="13">
        <f t="shared" si="9"/>
        <v>11587.105815645979</v>
      </c>
      <c r="E15" s="13">
        <f t="shared" si="10"/>
        <v>11.335212210958023</v>
      </c>
      <c r="F15" s="14">
        <f t="shared" si="0"/>
        <v>4.1308032232777911</v>
      </c>
      <c r="G15" s="15">
        <f t="shared" si="1"/>
        <v>4.0410031532065347E-3</v>
      </c>
      <c r="H15" s="13">
        <f t="shared" si="2"/>
        <v>104.2839523408138</v>
      </c>
      <c r="I15" s="15">
        <f t="shared" si="3"/>
        <v>0.10201690989862219</v>
      </c>
      <c r="J15" s="13">
        <f t="shared" si="4"/>
        <v>28.967764539114945</v>
      </c>
      <c r="K15" s="15">
        <f t="shared" si="5"/>
        <v>2.8338030527395055E-2</v>
      </c>
      <c r="L15" s="15">
        <f t="shared" si="6"/>
        <v>0.14805746319992086</v>
      </c>
      <c r="M15" s="14">
        <f t="shared" si="7"/>
        <v>246.80535387325935</v>
      </c>
      <c r="N15" s="14">
        <f t="shared" si="11"/>
        <v>13.788655920618714</v>
      </c>
      <c r="O15" s="14">
        <f t="shared" si="12"/>
        <v>6.257037140448829</v>
      </c>
      <c r="P15" s="14">
        <f t="shared" si="13"/>
        <v>12.340267693662966</v>
      </c>
      <c r="Q15" s="14">
        <f t="shared" si="14"/>
        <v>4.808648913493081</v>
      </c>
      <c r="R15" s="14">
        <f t="shared" si="15"/>
        <v>7.531618780169886</v>
      </c>
      <c r="S15" s="14">
        <f t="shared" si="16"/>
        <v>5.7935529078229893</v>
      </c>
    </row>
    <row r="16" spans="1:19">
      <c r="A16" s="4" t="s">
        <v>103</v>
      </c>
      <c r="B16" s="11">
        <v>62374</v>
      </c>
      <c r="C16" s="12">
        <f t="shared" si="8"/>
        <v>6.4746775065837758E-2</v>
      </c>
      <c r="D16" s="13">
        <f t="shared" si="9"/>
        <v>40770.245283753728</v>
      </c>
      <c r="E16" s="13">
        <f t="shared" si="10"/>
        <v>39.883935603672121</v>
      </c>
      <c r="F16" s="14">
        <f t="shared" si="0"/>
        <v>14.534592443658203</v>
      </c>
      <c r="G16" s="15">
        <f t="shared" si="1"/>
        <v>1.4218623042709112E-2</v>
      </c>
      <c r="H16" s="13">
        <f t="shared" si="2"/>
        <v>366.93220755378354</v>
      </c>
      <c r="I16" s="15">
        <f t="shared" si="3"/>
        <v>0.35895542043304912</v>
      </c>
      <c r="J16" s="13">
        <f t="shared" si="4"/>
        <v>101.92561320938432</v>
      </c>
      <c r="K16" s="15">
        <f t="shared" si="5"/>
        <v>9.9709839009180318E-2</v>
      </c>
      <c r="L16" s="15">
        <f t="shared" si="6"/>
        <v>0.52095313418129774</v>
      </c>
      <c r="M16" s="14">
        <f t="shared" si="7"/>
        <v>868.40622454395452</v>
      </c>
      <c r="N16" s="14">
        <f t="shared" si="11"/>
        <v>48.516591887666934</v>
      </c>
      <c r="O16" s="14">
        <f t="shared" si="12"/>
        <v>22.015932453227016</v>
      </c>
      <c r="P16" s="14">
        <f t="shared" si="13"/>
        <v>43.420311227197715</v>
      </c>
      <c r="Q16" s="14">
        <f t="shared" si="14"/>
        <v>16.919651792757794</v>
      </c>
      <c r="R16" s="14">
        <f t="shared" si="15"/>
        <v>26.500659434439925</v>
      </c>
      <c r="S16" s="14">
        <f t="shared" si="16"/>
        <v>20.385122641876865</v>
      </c>
    </row>
    <row r="17" spans="1:19">
      <c r="A17" s="4" t="s">
        <v>104</v>
      </c>
      <c r="B17" s="11">
        <v>26007</v>
      </c>
      <c r="C17" s="12">
        <f t="shared" si="8"/>
        <v>2.6996334676904519E-2</v>
      </c>
      <c r="D17" s="13">
        <f t="shared" si="9"/>
        <v>16999.258811276864</v>
      </c>
      <c r="E17" s="13">
        <f t="shared" si="10"/>
        <v>16.62970970668389</v>
      </c>
      <c r="F17" s="14">
        <f t="shared" si="0"/>
        <v>6.0602357662202024</v>
      </c>
      <c r="G17" s="15">
        <f t="shared" si="1"/>
        <v>5.9284915104328064E-3</v>
      </c>
      <c r="H17" s="13">
        <f t="shared" si="2"/>
        <v>152.9933293014918</v>
      </c>
      <c r="I17" s="15">
        <f t="shared" si="3"/>
        <v>0.14966738736015503</v>
      </c>
      <c r="J17" s="13">
        <f t="shared" si="4"/>
        <v>42.498147028192164</v>
      </c>
      <c r="K17" s="15">
        <f t="shared" si="5"/>
        <v>4.1574274266709725E-2</v>
      </c>
      <c r="L17" s="15">
        <f t="shared" si="6"/>
        <v>0.21721275147742661</v>
      </c>
      <c r="M17" s="14">
        <f t="shared" si="7"/>
        <v>362.0842126801972</v>
      </c>
      <c r="N17" s="14">
        <f t="shared" si="11"/>
        <v>20.229117985419467</v>
      </c>
      <c r="O17" s="14">
        <f t="shared" si="12"/>
        <v>9.1795997580895072</v>
      </c>
      <c r="P17" s="14">
        <f t="shared" si="13"/>
        <v>18.104210634009856</v>
      </c>
      <c r="Q17" s="14">
        <f t="shared" si="14"/>
        <v>7.0546924066798979</v>
      </c>
      <c r="R17" s="14">
        <f t="shared" si="15"/>
        <v>11.049518227329962</v>
      </c>
      <c r="S17" s="14">
        <f t="shared" si="16"/>
        <v>8.4996294056384318</v>
      </c>
    </row>
    <row r="18" spans="1:19">
      <c r="A18" s="4" t="s">
        <v>105</v>
      </c>
      <c r="B18" s="11">
        <v>207494</v>
      </c>
      <c r="C18" s="12">
        <f t="shared" si="8"/>
        <v>0.21538729832159137</v>
      </c>
      <c r="D18" s="13">
        <f t="shared" si="9"/>
        <v>135626.72387384481</v>
      </c>
      <c r="E18" s="13">
        <f t="shared" si="10"/>
        <v>132.67831683310905</v>
      </c>
      <c r="F18" s="14">
        <f t="shared" si="0"/>
        <v>48.350927061025672</v>
      </c>
      <c r="G18" s="15">
        <f t="shared" si="1"/>
        <v>4.7299819951003373E-2</v>
      </c>
      <c r="H18" s="13">
        <f t="shared" si="2"/>
        <v>1220.6405148646033</v>
      </c>
      <c r="I18" s="15">
        <f t="shared" si="3"/>
        <v>1.1941048514979815</v>
      </c>
      <c r="J18" s="13">
        <f t="shared" si="4"/>
        <v>339.06680968461205</v>
      </c>
      <c r="K18" s="15">
        <f t="shared" si="5"/>
        <v>0.33169579208277261</v>
      </c>
      <c r="L18" s="15">
        <f t="shared" si="6"/>
        <v>1.7330081383880171</v>
      </c>
      <c r="M18" s="14">
        <f t="shared" si="7"/>
        <v>2888.8492185128944</v>
      </c>
      <c r="N18" s="14">
        <f t="shared" si="11"/>
        <v>161.3958014098753</v>
      </c>
      <c r="O18" s="14">
        <f t="shared" si="12"/>
        <v>73.238430891876192</v>
      </c>
      <c r="P18" s="14">
        <f t="shared" si="13"/>
        <v>144.4424609256447</v>
      </c>
      <c r="Q18" s="14">
        <f t="shared" si="14"/>
        <v>56.28509040764559</v>
      </c>
      <c r="R18" s="14">
        <f t="shared" si="15"/>
        <v>88.157370517999126</v>
      </c>
      <c r="S18" s="14">
        <f t="shared" si="16"/>
        <v>67.813361936922405</v>
      </c>
    </row>
    <row r="19" spans="1:19">
      <c r="A19" s="4" t="s">
        <v>106</v>
      </c>
      <c r="B19" s="11">
        <v>1620</v>
      </c>
      <c r="C19" s="12">
        <f t="shared" si="8"/>
        <v>1.6816265688693554E-3</v>
      </c>
      <c r="D19" s="13">
        <f t="shared" si="9"/>
        <v>1058.8994991451732</v>
      </c>
      <c r="E19" s="13">
        <f t="shared" si="10"/>
        <v>1.0358799448159304</v>
      </c>
      <c r="F19" s="14">
        <f t="shared" si="0"/>
        <v>0.37749767144525426</v>
      </c>
      <c r="G19" s="15">
        <f t="shared" si="1"/>
        <v>3.6929120032687916E-4</v>
      </c>
      <c r="H19" s="13">
        <f t="shared" si="2"/>
        <v>9.5300954923065575</v>
      </c>
      <c r="I19" s="15">
        <f t="shared" si="3"/>
        <v>9.3229195033433711E-3</v>
      </c>
      <c r="J19" s="13">
        <f t="shared" si="4"/>
        <v>2.6472487478629327</v>
      </c>
      <c r="K19" s="15">
        <f t="shared" si="5"/>
        <v>2.5896998620398254E-3</v>
      </c>
      <c r="L19" s="15">
        <f t="shared" si="6"/>
        <v>1.3530382489077213E-2</v>
      </c>
      <c r="M19" s="14">
        <f t="shared" si="7"/>
        <v>22.554559331792188</v>
      </c>
      <c r="N19" s="14">
        <f t="shared" si="11"/>
        <v>1.2600904039827561</v>
      </c>
      <c r="O19" s="14">
        <f t="shared" si="12"/>
        <v>0.57180572953839348</v>
      </c>
      <c r="P19" s="14">
        <f t="shared" si="13"/>
        <v>1.1277279665896094</v>
      </c>
      <c r="Q19" s="14">
        <f t="shared" si="14"/>
        <v>0.43944329214524686</v>
      </c>
      <c r="R19" s="14">
        <f t="shared" si="15"/>
        <v>0.68828467444436259</v>
      </c>
      <c r="S19" s="14">
        <f t="shared" si="16"/>
        <v>0.52944974957258661</v>
      </c>
    </row>
    <row r="20" spans="1:19">
      <c r="A20" s="4" t="s">
        <v>107</v>
      </c>
      <c r="B20" s="11">
        <v>105845</v>
      </c>
      <c r="C20" s="12">
        <f t="shared" si="8"/>
        <v>0.10987145937159068</v>
      </c>
      <c r="D20" s="13">
        <f t="shared" si="9"/>
        <v>69184.702152482016</v>
      </c>
      <c r="E20" s="13">
        <f t="shared" si="10"/>
        <v>67.680686888297629</v>
      </c>
      <c r="F20" s="14">
        <f t="shared" si="0"/>
        <v>24.664346317359836</v>
      </c>
      <c r="G20" s="15">
        <f t="shared" si="1"/>
        <v>2.41281648756781E-2</v>
      </c>
      <c r="H20" s="13">
        <f t="shared" si="2"/>
        <v>622.66231937233817</v>
      </c>
      <c r="I20" s="15">
        <f t="shared" si="3"/>
        <v>0.60912618199467861</v>
      </c>
      <c r="J20" s="13">
        <f t="shared" si="4"/>
        <v>172.96175538120502</v>
      </c>
      <c r="K20" s="15">
        <f t="shared" si="5"/>
        <v>0.16920171722074404</v>
      </c>
      <c r="L20" s="15">
        <f t="shared" si="6"/>
        <v>0.88402674972615913</v>
      </c>
      <c r="M20" s="14">
        <f t="shared" si="7"/>
        <v>1473.6341558478671</v>
      </c>
      <c r="N20" s="14">
        <f t="shared" si="11"/>
        <v>82.329795561453594</v>
      </c>
      <c r="O20" s="14">
        <f t="shared" si="12"/>
        <v>37.35973916234029</v>
      </c>
      <c r="P20" s="14">
        <f t="shared" si="13"/>
        <v>73.68170779239334</v>
      </c>
      <c r="Q20" s="14">
        <f t="shared" si="14"/>
        <v>28.711651393280032</v>
      </c>
      <c r="R20" s="14">
        <f t="shared" si="15"/>
        <v>44.970056399113311</v>
      </c>
      <c r="S20" s="14">
        <f t="shared" si="16"/>
        <v>34.592351076241009</v>
      </c>
    </row>
    <row r="21" spans="1:19">
      <c r="A21" s="4" t="s">
        <v>108</v>
      </c>
      <c r="B21" s="11">
        <v>80248</v>
      </c>
      <c r="C21" s="12">
        <f t="shared" si="8"/>
        <v>8.3300721542362982E-2</v>
      </c>
      <c r="D21" s="13">
        <f t="shared" si="9"/>
        <v>52453.436424322143</v>
      </c>
      <c r="E21" s="13">
        <f t="shared" si="10"/>
        <v>51.313144328141227</v>
      </c>
      <c r="F21" s="14">
        <f t="shared" si="0"/>
        <v>18.699650085270843</v>
      </c>
      <c r="G21" s="15">
        <f t="shared" si="1"/>
        <v>1.8293135952982348E-2</v>
      </c>
      <c r="H21" s="13">
        <f t="shared" si="2"/>
        <v>472.08092781889928</v>
      </c>
      <c r="I21" s="15">
        <f t="shared" si="3"/>
        <v>0.46181829895327103</v>
      </c>
      <c r="J21" s="13">
        <f t="shared" si="4"/>
        <v>131.13359106080537</v>
      </c>
      <c r="K21" s="15">
        <f t="shared" si="5"/>
        <v>0.12828286082035306</v>
      </c>
      <c r="L21" s="15">
        <f t="shared" si="6"/>
        <v>0.67023835431078305</v>
      </c>
      <c r="M21" s="14">
        <f t="shared" si="7"/>
        <v>1117.2581958380617</v>
      </c>
      <c r="N21" s="14">
        <f t="shared" si="11"/>
        <v>62.419589344943347</v>
      </c>
      <c r="O21" s="14">
        <f t="shared" si="12"/>
        <v>28.324855669133957</v>
      </c>
      <c r="P21" s="14">
        <f t="shared" si="13"/>
        <v>55.862909791903078</v>
      </c>
      <c r="Q21" s="14">
        <f t="shared" si="14"/>
        <v>21.768176116093688</v>
      </c>
      <c r="R21" s="14">
        <f t="shared" si="15"/>
        <v>34.094733675809394</v>
      </c>
      <c r="S21" s="14">
        <f t="shared" si="16"/>
        <v>26.226718212161071</v>
      </c>
    </row>
    <row r="22" spans="1:19">
      <c r="A22" s="4" t="s">
        <v>109</v>
      </c>
      <c r="B22" s="11">
        <v>76344</v>
      </c>
      <c r="C22" s="12">
        <f t="shared" si="8"/>
        <v>7.9248209119606214E-2</v>
      </c>
      <c r="D22" s="13">
        <f t="shared" si="9"/>
        <v>49901.6193597155</v>
      </c>
      <c r="E22" s="13">
        <f t="shared" si="10"/>
        <v>48.816801547547769</v>
      </c>
      <c r="F22" s="14">
        <f t="shared" si="0"/>
        <v>17.789927301738576</v>
      </c>
      <c r="G22" s="15">
        <f t="shared" si="1"/>
        <v>1.7403189751700777E-2</v>
      </c>
      <c r="H22" s="13">
        <f t="shared" si="2"/>
        <v>449.11457423743951</v>
      </c>
      <c r="I22" s="15">
        <f t="shared" si="3"/>
        <v>0.43935121392792992</v>
      </c>
      <c r="J22" s="13">
        <f t="shared" si="4"/>
        <v>124.75404839928875</v>
      </c>
      <c r="K22" s="15">
        <f t="shared" si="5"/>
        <v>0.12204200386886942</v>
      </c>
      <c r="L22" s="15">
        <f t="shared" si="6"/>
        <v>0.63763180292969801</v>
      </c>
      <c r="M22" s="14">
        <f t="shared" si="7"/>
        <v>1062.9044923619401</v>
      </c>
      <c r="N22" s="14">
        <f t="shared" si="11"/>
        <v>59.382927038061439</v>
      </c>
      <c r="O22" s="14">
        <f t="shared" si="12"/>
        <v>26.946874454246373</v>
      </c>
      <c r="P22" s="14">
        <f t="shared" si="13"/>
        <v>53.145224618097004</v>
      </c>
      <c r="Q22" s="14">
        <f t="shared" si="14"/>
        <v>20.709172034281931</v>
      </c>
      <c r="R22" s="14">
        <f t="shared" si="15"/>
        <v>32.436052583815076</v>
      </c>
      <c r="S22" s="14">
        <f t="shared" si="16"/>
        <v>24.950809679857748</v>
      </c>
    </row>
    <row r="23" spans="1:19">
      <c r="A23" s="4" t="s">
        <v>110</v>
      </c>
      <c r="B23" s="11">
        <v>143201</v>
      </c>
      <c r="C23" s="12">
        <f t="shared" si="8"/>
        <v>0.14864852240040774</v>
      </c>
      <c r="D23" s="13">
        <f t="shared" si="9"/>
        <v>93602.14023277034</v>
      </c>
      <c r="E23" s="13">
        <f t="shared" si="10"/>
        <v>91.567311097275336</v>
      </c>
      <c r="F23" s="14">
        <f t="shared" si="0"/>
        <v>33.369162992982623</v>
      </c>
      <c r="G23" s="15">
        <f t="shared" si="1"/>
        <v>3.2643746406178654E-2</v>
      </c>
      <c r="H23" s="13">
        <f t="shared" si="2"/>
        <v>842.41926209493306</v>
      </c>
      <c r="I23" s="15">
        <f t="shared" si="3"/>
        <v>0.82410579987547794</v>
      </c>
      <c r="J23" s="13">
        <f t="shared" si="4"/>
        <v>234.00535058192585</v>
      </c>
      <c r="K23" s="15">
        <f t="shared" si="5"/>
        <v>0.22891827774318832</v>
      </c>
      <c r="L23" s="15">
        <f t="shared" si="6"/>
        <v>1.1960273474187322</v>
      </c>
      <c r="M23" s="14">
        <f t="shared" si="7"/>
        <v>1993.7255869580083</v>
      </c>
      <c r="N23" s="14">
        <f t="shared" si="11"/>
        <v>111.3865468769967</v>
      </c>
      <c r="O23" s="14">
        <f t="shared" si="12"/>
        <v>50.545155725695984</v>
      </c>
      <c r="P23" s="14">
        <f t="shared" si="13"/>
        <v>99.68627934790041</v>
      </c>
      <c r="Q23" s="14">
        <f t="shared" si="14"/>
        <v>38.84488819659969</v>
      </c>
      <c r="R23" s="14">
        <f t="shared" si="15"/>
        <v>60.841391151300726</v>
      </c>
      <c r="S23" s="14">
        <f t="shared" si="16"/>
        <v>46.801070116385169</v>
      </c>
    </row>
    <row r="24" spans="1:19">
      <c r="B24" s="11"/>
      <c r="C24" s="12"/>
      <c r="D24" s="13"/>
      <c r="E24" s="13"/>
      <c r="F24" s="14"/>
      <c r="G24" s="15"/>
      <c r="H24" s="13"/>
      <c r="I24" s="15"/>
      <c r="J24" s="13"/>
      <c r="K24" s="15"/>
      <c r="L24" s="15"/>
      <c r="M24" s="14"/>
      <c r="N24" s="14"/>
      <c r="O24" s="14"/>
      <c r="P24" s="14"/>
      <c r="Q24" s="14"/>
      <c r="R24" s="14"/>
      <c r="S24" s="14"/>
    </row>
    <row r="25" spans="1:19">
      <c r="A25" s="5" t="s">
        <v>111</v>
      </c>
      <c r="B25" s="16">
        <f>SUM(B10:B23)</f>
        <v>963353</v>
      </c>
      <c r="C25" s="17">
        <f t="shared" si="8"/>
        <v>1</v>
      </c>
      <c r="D25" s="13">
        <f t="shared" si="9"/>
        <v>629687.66</v>
      </c>
      <c r="E25" s="18">
        <f t="shared" si="10"/>
        <v>615.99879782608696</v>
      </c>
      <c r="F25" s="19">
        <f>SUM(D25*0.713)/2000</f>
        <v>224.48365079000001</v>
      </c>
      <c r="G25" s="20">
        <f>SUM(F25*0.09)/92</f>
        <v>0.219603571425</v>
      </c>
      <c r="H25" s="18">
        <f>SUM(D25*18)/2000</f>
        <v>5667.18894</v>
      </c>
      <c r="I25" s="20">
        <f>SUM(H25*0.09)/92</f>
        <v>5.5439891804347825</v>
      </c>
      <c r="J25" s="18">
        <f>SUM(D25*5)/2000</f>
        <v>1574.2191500000001</v>
      </c>
      <c r="K25" s="20">
        <f>SUM(J25*0.09)/92</f>
        <v>1.5399969945652174</v>
      </c>
      <c r="L25" s="20">
        <f>SUM(J25*0.46)/90</f>
        <v>8.0460089888888895</v>
      </c>
      <c r="M25" s="19">
        <f>SUM(D25*42.6)/2000</f>
        <v>13412.347158000002</v>
      </c>
      <c r="N25" s="19">
        <f t="shared" si="11"/>
        <v>749.32831539999995</v>
      </c>
      <c r="O25" s="19">
        <f t="shared" si="12"/>
        <v>340.03133640000004</v>
      </c>
      <c r="P25" s="19">
        <f t="shared" si="13"/>
        <v>670.61735789999989</v>
      </c>
      <c r="Q25" s="19">
        <f t="shared" si="14"/>
        <v>261.32037890000004</v>
      </c>
      <c r="R25" s="19">
        <f t="shared" si="15"/>
        <v>409.29697900000008</v>
      </c>
      <c r="S25" s="19">
        <f t="shared" si="16"/>
        <v>314.84383000000003</v>
      </c>
    </row>
    <row r="26" spans="1:19">
      <c r="D26" s="14"/>
      <c r="E26" s="14"/>
      <c r="F26" s="14"/>
      <c r="G26" s="21"/>
      <c r="I26" s="22"/>
      <c r="J26" s="14"/>
      <c r="K26" s="21"/>
      <c r="L26" s="21"/>
      <c r="M26" s="23"/>
      <c r="N26" s="24"/>
      <c r="O26" s="24"/>
      <c r="P26" s="23"/>
      <c r="Q26" s="23"/>
    </row>
    <row r="27" spans="1:19">
      <c r="D27" s="25"/>
      <c r="E27" s="25" t="s">
        <v>112</v>
      </c>
      <c r="F27" s="15">
        <f>SUM(F25-F28)</f>
        <v>193.31282917505104</v>
      </c>
      <c r="G27" s="15">
        <f t="shared" ref="G27:S27" si="17">SUM(G25-G28)</f>
        <v>0.18911037636689776</v>
      </c>
      <c r="H27" s="13">
        <f t="shared" si="17"/>
        <v>4880.2677772102643</v>
      </c>
      <c r="I27" s="15">
        <f t="shared" si="17"/>
        <v>4.7741749994448242</v>
      </c>
      <c r="J27" s="13">
        <f t="shared" si="17"/>
        <v>1355.6299381139625</v>
      </c>
      <c r="K27" s="15">
        <f t="shared" si="17"/>
        <v>1.3261597220680068</v>
      </c>
      <c r="L27" s="15">
        <f t="shared" si="17"/>
        <v>6.9287752392491413</v>
      </c>
      <c r="M27" s="14">
        <f t="shared" si="17"/>
        <v>11549.967072730962</v>
      </c>
      <c r="N27" s="14">
        <f t="shared" si="17"/>
        <v>645.27985054224609</v>
      </c>
      <c r="O27" s="14">
        <f t="shared" si="17"/>
        <v>292.8160666326159</v>
      </c>
      <c r="P27" s="14">
        <f t="shared" si="17"/>
        <v>577.4983536365479</v>
      </c>
      <c r="Q27" s="14">
        <f t="shared" si="17"/>
        <v>225.03456972691779</v>
      </c>
      <c r="R27" s="14">
        <f t="shared" si="17"/>
        <v>352.46378390963031</v>
      </c>
      <c r="S27" s="14">
        <f t="shared" si="17"/>
        <v>271.12598762279248</v>
      </c>
    </row>
    <row r="28" spans="1:19">
      <c r="D28" s="25"/>
      <c r="E28" s="25" t="s">
        <v>113</v>
      </c>
      <c r="F28" s="26">
        <f>SUM(F11,F15,F16,F17)</f>
        <v>31.170821614948967</v>
      </c>
      <c r="G28" s="26">
        <f t="shared" ref="G28:S28" si="18">SUM(G11,G15,G16,G17)</f>
        <v>3.0493195058102253E-2</v>
      </c>
      <c r="H28" s="27">
        <f t="shared" si="18"/>
        <v>786.92116278973549</v>
      </c>
      <c r="I28" s="26">
        <f t="shared" si="18"/>
        <v>0.76981418098995857</v>
      </c>
      <c r="J28" s="27">
        <f t="shared" si="18"/>
        <v>218.58921188603765</v>
      </c>
      <c r="K28" s="26">
        <f t="shared" si="18"/>
        <v>0.21383727249721074</v>
      </c>
      <c r="L28" s="26">
        <f t="shared" si="18"/>
        <v>1.1172337496397482</v>
      </c>
      <c r="M28" s="27">
        <f t="shared" si="18"/>
        <v>1862.3800852690408</v>
      </c>
      <c r="N28" s="27">
        <f t="shared" si="18"/>
        <v>104.04846485775391</v>
      </c>
      <c r="O28" s="27">
        <f t="shared" si="18"/>
        <v>47.215269767384136</v>
      </c>
      <c r="P28" s="27">
        <f t="shared" si="18"/>
        <v>93.119004263452027</v>
      </c>
      <c r="Q28" s="27">
        <f t="shared" si="18"/>
        <v>36.285809173082242</v>
      </c>
      <c r="R28" s="27">
        <f t="shared" si="18"/>
        <v>56.833195090369792</v>
      </c>
      <c r="S28" s="27">
        <f t="shared" si="18"/>
        <v>43.717842377207525</v>
      </c>
    </row>
    <row r="29" spans="1:19">
      <c r="D29" s="4"/>
      <c r="E29" s="4"/>
      <c r="F29" s="9"/>
      <c r="G29" s="4"/>
      <c r="H29" s="9"/>
      <c r="I29" s="28"/>
      <c r="J29" s="9"/>
      <c r="K29" s="9"/>
      <c r="L29" s="9"/>
      <c r="M29" s="9"/>
      <c r="N29" s="9"/>
      <c r="O29" s="9"/>
    </row>
    <row r="30" spans="1:19">
      <c r="A30" s="1" t="s">
        <v>114</v>
      </c>
      <c r="D30" s="4"/>
      <c r="E30" s="4"/>
      <c r="F30" s="9"/>
      <c r="G30" s="4"/>
      <c r="H30" s="29"/>
      <c r="I30" s="29"/>
      <c r="J30" s="30"/>
      <c r="K30" s="30"/>
      <c r="L30" s="30"/>
      <c r="M30" s="13"/>
      <c r="N30" s="31"/>
      <c r="O30" s="31"/>
    </row>
    <row r="31" spans="1:19">
      <c r="A31" s="1" t="s">
        <v>115</v>
      </c>
      <c r="F31" s="9"/>
      <c r="G31" s="4"/>
      <c r="H31" s="29"/>
      <c r="I31" s="29"/>
      <c r="J31" s="30"/>
      <c r="K31" s="30"/>
      <c r="L31" s="30"/>
      <c r="M31" s="13"/>
      <c r="N31" s="31"/>
      <c r="O31" s="31"/>
    </row>
    <row r="32" spans="1:19">
      <c r="A32" s="1" t="s">
        <v>116</v>
      </c>
      <c r="D32" s="4"/>
      <c r="E32" s="4"/>
      <c r="F32" s="9"/>
      <c r="G32" s="4"/>
      <c r="H32" s="29"/>
      <c r="I32" s="29"/>
      <c r="J32" s="30"/>
      <c r="K32" s="30"/>
      <c r="L32" s="30"/>
      <c r="M32" s="13"/>
      <c r="N32" s="31"/>
      <c r="O32" s="31"/>
    </row>
    <row r="33" spans="3:15">
      <c r="D33" s="4"/>
      <c r="E33" s="4"/>
      <c r="F33" s="9"/>
      <c r="G33" s="4"/>
      <c r="H33" s="29"/>
      <c r="I33" s="29"/>
      <c r="J33" s="30"/>
      <c r="K33" s="30"/>
      <c r="L33" s="30"/>
      <c r="M33" s="13"/>
      <c r="N33" s="31"/>
      <c r="O33" s="31"/>
    </row>
    <row r="34" spans="3:15">
      <c r="F34" s="9"/>
      <c r="G34" s="4"/>
      <c r="H34" s="29"/>
      <c r="I34" s="29"/>
      <c r="J34" s="30"/>
      <c r="K34" s="30"/>
      <c r="L34" s="30"/>
      <c r="M34" s="13"/>
      <c r="N34" s="31"/>
      <c r="O34" s="31"/>
    </row>
    <row r="35" spans="3:15">
      <c r="C35" s="4"/>
      <c r="D35" s="4"/>
      <c r="E35" s="4"/>
      <c r="F35" s="9"/>
      <c r="G35" s="4"/>
      <c r="H35" s="29"/>
      <c r="I35" s="29"/>
      <c r="J35" s="30"/>
      <c r="K35" s="30"/>
      <c r="L35" s="30"/>
      <c r="M35" s="13"/>
      <c r="N35" s="31"/>
      <c r="O35" s="31"/>
    </row>
    <row r="36" spans="3:15">
      <c r="C36" s="4"/>
      <c r="D36" s="4"/>
      <c r="E36" s="4"/>
      <c r="F36" s="9"/>
      <c r="G36" s="4"/>
      <c r="H36" s="29"/>
      <c r="J36" s="6" t="s">
        <v>118</v>
      </c>
      <c r="K36" s="30"/>
      <c r="L36" s="30"/>
      <c r="M36" s="13"/>
      <c r="N36" s="31"/>
      <c r="O36" s="31"/>
    </row>
  </sheetData>
  <printOptions gridLines="1"/>
  <pageMargins left="0.2" right="0.2" top="0.5" bottom="0.5" header="0.3" footer="0.3"/>
  <pageSetup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workbookViewId="0">
      <selection sqref="A1:IV65536"/>
    </sheetView>
  </sheetViews>
  <sheetFormatPr defaultColWidth="9.125" defaultRowHeight="12.75"/>
  <cols>
    <col min="1" max="1" width="10.5" style="62" customWidth="1"/>
    <col min="2" max="2" width="5" style="62" customWidth="1"/>
    <col min="3" max="3" width="4.125" style="62" customWidth="1"/>
    <col min="4" max="4" width="8.375" style="62" customWidth="1"/>
    <col min="5" max="5" width="6.5" style="62" customWidth="1"/>
    <col min="6" max="6" width="7.625" style="62" customWidth="1"/>
    <col min="7" max="7" width="6.5" style="62" customWidth="1"/>
    <col min="8" max="8" width="7.875" style="62" customWidth="1"/>
    <col min="9" max="9" width="6.875" style="62" customWidth="1"/>
    <col min="10" max="10" width="4.625" style="62" customWidth="1"/>
    <col min="11" max="11" width="5.125" style="62" customWidth="1"/>
    <col min="12" max="12" width="8.875" style="62" customWidth="1"/>
    <col min="13" max="13" width="8.625" style="62" customWidth="1"/>
    <col min="14" max="14" width="0.625" style="62" customWidth="1"/>
    <col min="15" max="15" width="10.125" style="62" customWidth="1"/>
    <col min="16" max="16" width="7.875" style="62" customWidth="1"/>
    <col min="17" max="18" width="9.375" style="62" customWidth="1"/>
    <col min="19" max="19" width="0.5" style="62" customWidth="1"/>
    <col min="20" max="20" width="8.875" style="62" customWidth="1"/>
    <col min="21" max="21" width="7.875" style="62" customWidth="1"/>
    <col min="22" max="22" width="0.625" style="62" customWidth="1"/>
    <col min="23" max="16384" width="9.125" style="62"/>
  </cols>
  <sheetData>
    <row r="1" spans="1:21" ht="15" customHeight="1">
      <c r="F1" s="94"/>
      <c r="I1" s="94" t="s">
        <v>343</v>
      </c>
    </row>
    <row r="2" spans="1:21" ht="18" customHeight="1">
      <c r="D2" s="61" t="s">
        <v>318</v>
      </c>
    </row>
    <row r="3" spans="1:21">
      <c r="A3" s="95" t="s">
        <v>221</v>
      </c>
    </row>
    <row r="4" spans="1:21">
      <c r="A4" s="62" t="s">
        <v>270</v>
      </c>
    </row>
    <row r="5" spans="1:21" ht="21.75" customHeight="1">
      <c r="E5" s="61" t="s">
        <v>319</v>
      </c>
      <c r="O5" s="61" t="s">
        <v>320</v>
      </c>
    </row>
    <row r="6" spans="1:21" s="96" customFormat="1" ht="88.5" customHeight="1">
      <c r="B6" s="96" t="s">
        <v>321</v>
      </c>
      <c r="C6" s="96" t="s">
        <v>322</v>
      </c>
      <c r="D6" s="96" t="s">
        <v>62</v>
      </c>
      <c r="E6" s="96" t="s">
        <v>323</v>
      </c>
      <c r="F6" s="96" t="s">
        <v>324</v>
      </c>
      <c r="G6" s="96" t="s">
        <v>19</v>
      </c>
      <c r="H6" s="96" t="s">
        <v>325</v>
      </c>
      <c r="I6" s="96" t="s">
        <v>326</v>
      </c>
      <c r="J6" s="96" t="s">
        <v>3</v>
      </c>
      <c r="K6" s="96" t="s">
        <v>15</v>
      </c>
      <c r="L6" s="96" t="s">
        <v>327</v>
      </c>
      <c r="M6" s="96" t="s">
        <v>328</v>
      </c>
      <c r="N6" s="97"/>
      <c r="O6" s="96" t="s">
        <v>329</v>
      </c>
      <c r="P6" s="96" t="s">
        <v>330</v>
      </c>
      <c r="Q6" s="96" t="s">
        <v>331</v>
      </c>
      <c r="R6" s="96" t="s">
        <v>332</v>
      </c>
      <c r="S6" s="97"/>
      <c r="T6" s="87" t="s">
        <v>333</v>
      </c>
      <c r="U6" s="87" t="s">
        <v>334</v>
      </c>
    </row>
    <row r="7" spans="1:21" s="87" customFormat="1" ht="15" customHeight="1">
      <c r="A7" s="87" t="s">
        <v>335</v>
      </c>
      <c r="B7" s="88">
        <v>0</v>
      </c>
      <c r="C7" s="89"/>
      <c r="D7" s="90">
        <v>0.19015000000000001</v>
      </c>
      <c r="E7" s="89"/>
      <c r="F7" s="91">
        <v>0.51266400000000001</v>
      </c>
      <c r="G7" s="92">
        <v>2E-3</v>
      </c>
      <c r="H7" s="90">
        <v>0.51256999999999997</v>
      </c>
      <c r="I7" s="92">
        <v>1.4E-3</v>
      </c>
      <c r="J7" s="88">
        <v>0</v>
      </c>
      <c r="K7" s="88">
        <v>0</v>
      </c>
      <c r="L7" s="90">
        <v>7.2340000000000002E-2</v>
      </c>
      <c r="M7" s="89"/>
      <c r="N7" s="93"/>
      <c r="S7" s="93"/>
    </row>
    <row r="8" spans="1:21" ht="15.95" customHeight="1">
      <c r="A8" s="98" t="s">
        <v>161</v>
      </c>
      <c r="B8" s="62">
        <f>SUM(O8*B7)</f>
        <v>0</v>
      </c>
      <c r="C8" s="62">
        <v>0</v>
      </c>
      <c r="D8" s="99">
        <f>SUM(O8*0.19015)/2000</f>
        <v>20.514237675</v>
      </c>
      <c r="E8" s="68">
        <f>SUM(D8/365)</f>
        <v>5.6203390890410959E-2</v>
      </c>
      <c r="F8" s="99">
        <f>SUM(O8*0.512664)/2000</f>
        <v>55.308499308000002</v>
      </c>
      <c r="G8" s="99">
        <f>SUM(O8*0.002)/2000</f>
        <v>0.21576900000000002</v>
      </c>
      <c r="H8" s="99">
        <f>SUM(O8*0.51257)/2000</f>
        <v>55.298358164999996</v>
      </c>
      <c r="I8" s="99">
        <f>SUM(O8*0.0014)/2000</f>
        <v>0.15103829999999999</v>
      </c>
      <c r="J8" s="62">
        <v>0</v>
      </c>
      <c r="K8" s="62">
        <v>0</v>
      </c>
      <c r="L8" s="99">
        <f>SUM(O8*0.07234)/2000</f>
        <v>7.8043647300000005</v>
      </c>
      <c r="M8" s="68">
        <f>SUM(L8/365)</f>
        <v>2.1381821178082194E-2</v>
      </c>
      <c r="N8" s="100"/>
      <c r="O8" s="11">
        <v>215769</v>
      </c>
      <c r="P8" s="11">
        <f>SUM(O8*0.8)/92</f>
        <v>1876.2521739130436</v>
      </c>
      <c r="Q8" s="41">
        <f>SUM(O8*0.1166)/2000</f>
        <v>12.579332699999998</v>
      </c>
      <c r="R8" s="41">
        <f>SUM(Q8*0.8)/92</f>
        <v>0.10938550173913042</v>
      </c>
      <c r="S8" s="100"/>
      <c r="T8" s="58">
        <f>SUM(L8,Q8)</f>
        <v>20.383697429999998</v>
      </c>
      <c r="U8" s="58">
        <f>SUM(M8,R8)</f>
        <v>0.1307673229172126</v>
      </c>
    </row>
    <row r="9" spans="1:21" ht="15.95" customHeight="1">
      <c r="A9" s="98" t="s">
        <v>164</v>
      </c>
      <c r="B9" s="62">
        <v>0</v>
      </c>
      <c r="C9" s="62">
        <v>0</v>
      </c>
      <c r="D9" s="99">
        <f t="shared" ref="D9:D23" si="0">SUM(O9*0.19015)/2000</f>
        <v>12.403294349999999</v>
      </c>
      <c r="E9" s="68">
        <f t="shared" ref="E9:E21" si="1">SUM(D9/365)</f>
        <v>3.3981628356164383E-2</v>
      </c>
      <c r="F9" s="99">
        <f t="shared" ref="F9:F23" si="2">SUM(O9*0.512664)/2000</f>
        <v>33.440560056000002</v>
      </c>
      <c r="G9" s="99">
        <f t="shared" ref="G9:G21" si="3">SUM(O9*0.002)/2000</f>
        <v>0.13045799999999999</v>
      </c>
      <c r="H9" s="99">
        <f t="shared" ref="H9:H23" si="4">SUM(O9*0.51257)/2000</f>
        <v>33.434428529999998</v>
      </c>
      <c r="I9" s="99">
        <f t="shared" ref="I9:I21" si="5">SUM(O9*0.0014)/2000</f>
        <v>9.1320600000000002E-2</v>
      </c>
      <c r="J9" s="62">
        <v>0</v>
      </c>
      <c r="K9" s="62">
        <v>0</v>
      </c>
      <c r="L9" s="99">
        <f t="shared" ref="L9:L23" si="6">SUM(O9*0.07234)/2000</f>
        <v>4.7186658599999998</v>
      </c>
      <c r="M9" s="68">
        <f t="shared" ref="M9:M23" si="7">SUM(L9/365)</f>
        <v>1.2927851671232875E-2</v>
      </c>
      <c r="N9" s="100"/>
      <c r="O9" s="11">
        <v>130458</v>
      </c>
      <c r="P9" s="11">
        <f t="shared" ref="P9:P23" si="8">SUM(O9*0.8)/92</f>
        <v>1134.417391304348</v>
      </c>
      <c r="Q9" s="41">
        <f t="shared" ref="Q9:Q23" si="9">SUM(O9*0.1166)/2000</f>
        <v>7.6057014000000001</v>
      </c>
      <c r="R9" s="41">
        <f t="shared" ref="R9:R23" si="10">SUM(Q9*0.8)/92</f>
        <v>6.6136533913043485E-2</v>
      </c>
      <c r="S9" s="100"/>
      <c r="T9" s="58">
        <f t="shared" ref="T9:U23" si="11">SUM(L9,Q9)</f>
        <v>12.324367259999999</v>
      </c>
      <c r="U9" s="58">
        <f t="shared" si="11"/>
        <v>7.9064385584276364E-2</v>
      </c>
    </row>
    <row r="10" spans="1:21" ht="15.95" customHeight="1">
      <c r="A10" s="98" t="s">
        <v>167</v>
      </c>
      <c r="B10" s="62">
        <v>0</v>
      </c>
      <c r="C10" s="62">
        <v>0</v>
      </c>
      <c r="D10" s="99">
        <f t="shared" si="0"/>
        <v>52.188759150000003</v>
      </c>
      <c r="E10" s="68">
        <f t="shared" si="1"/>
        <v>0.14298290178082193</v>
      </c>
      <c r="F10" s="99">
        <f t="shared" si="2"/>
        <v>140.70627410400002</v>
      </c>
      <c r="G10" s="99">
        <f t="shared" si="3"/>
        <v>0.54892200000000002</v>
      </c>
      <c r="H10" s="99">
        <f t="shared" si="4"/>
        <v>140.68047476999999</v>
      </c>
      <c r="I10" s="99">
        <f t="shared" si="5"/>
        <v>0.38424540000000001</v>
      </c>
      <c r="J10" s="62">
        <v>0</v>
      </c>
      <c r="K10" s="62">
        <v>0</v>
      </c>
      <c r="L10" s="99">
        <f t="shared" si="6"/>
        <v>19.85450874</v>
      </c>
      <c r="M10" s="68">
        <f t="shared" si="7"/>
        <v>5.4395914356164386E-2</v>
      </c>
      <c r="N10" s="100"/>
      <c r="O10" s="11">
        <v>548922</v>
      </c>
      <c r="P10" s="11">
        <f t="shared" si="8"/>
        <v>4773.2347826086962</v>
      </c>
      <c r="Q10" s="41">
        <f t="shared" si="9"/>
        <v>32.002152599999995</v>
      </c>
      <c r="R10" s="41">
        <f t="shared" si="10"/>
        <v>0.27827958782608692</v>
      </c>
      <c r="S10" s="100"/>
      <c r="T10" s="58">
        <f t="shared" si="11"/>
        <v>51.856661339999995</v>
      </c>
      <c r="U10" s="58">
        <f t="shared" si="11"/>
        <v>0.33267550218225128</v>
      </c>
    </row>
    <row r="11" spans="1:21" ht="15.95" customHeight="1">
      <c r="A11" s="98" t="s">
        <v>170</v>
      </c>
      <c r="B11" s="62">
        <v>0</v>
      </c>
      <c r="C11" s="62">
        <v>0</v>
      </c>
      <c r="D11" s="99">
        <f t="shared" si="0"/>
        <v>1.59402745</v>
      </c>
      <c r="E11" s="68">
        <f t="shared" si="1"/>
        <v>4.3671984931506853E-3</v>
      </c>
      <c r="F11" s="99">
        <f t="shared" si="2"/>
        <v>4.2976623120000008</v>
      </c>
      <c r="G11" s="99">
        <f t="shared" si="3"/>
        <v>1.6766000000000003E-2</v>
      </c>
      <c r="H11" s="99">
        <f t="shared" si="4"/>
        <v>4.2968743099999998</v>
      </c>
      <c r="I11" s="99">
        <f t="shared" si="5"/>
        <v>1.17362E-2</v>
      </c>
      <c r="J11" s="62">
        <v>0</v>
      </c>
      <c r="K11" s="62">
        <v>0</v>
      </c>
      <c r="L11" s="99">
        <f t="shared" si="6"/>
        <v>0.60642622000000002</v>
      </c>
      <c r="M11" s="68">
        <f t="shared" si="7"/>
        <v>1.6614416986301371E-3</v>
      </c>
      <c r="N11" s="100"/>
      <c r="O11" s="11">
        <v>16766</v>
      </c>
      <c r="P11" s="11">
        <f t="shared" si="8"/>
        <v>145.7913043478261</v>
      </c>
      <c r="Q11" s="41">
        <f t="shared" si="9"/>
        <v>0.97745779999999993</v>
      </c>
      <c r="R11" s="41">
        <f t="shared" si="10"/>
        <v>8.4996330434782604E-3</v>
      </c>
      <c r="S11" s="100"/>
      <c r="T11" s="58">
        <f t="shared" si="11"/>
        <v>1.5838840199999999</v>
      </c>
      <c r="U11" s="58">
        <f t="shared" si="11"/>
        <v>1.0161074742108398E-2</v>
      </c>
    </row>
    <row r="12" spans="1:21" ht="15.95" customHeight="1">
      <c r="A12" s="98" t="s">
        <v>173</v>
      </c>
      <c r="B12" s="62">
        <v>0</v>
      </c>
      <c r="C12" s="62">
        <v>0</v>
      </c>
      <c r="D12" s="99">
        <f t="shared" si="0"/>
        <v>71.204519750000003</v>
      </c>
      <c r="E12" s="68">
        <f t="shared" si="1"/>
        <v>0.19508087602739727</v>
      </c>
      <c r="F12" s="99">
        <f t="shared" si="2"/>
        <v>191.97472476000002</v>
      </c>
      <c r="G12" s="99">
        <f t="shared" si="3"/>
        <v>0.7489300000000001</v>
      </c>
      <c r="H12" s="99">
        <f t="shared" si="4"/>
        <v>191.93952504999999</v>
      </c>
      <c r="I12" s="99">
        <f t="shared" si="5"/>
        <v>0.52425100000000002</v>
      </c>
      <c r="J12" s="62">
        <v>0</v>
      </c>
      <c r="K12" s="62">
        <v>0</v>
      </c>
      <c r="L12" s="99">
        <f t="shared" si="6"/>
        <v>27.088798099999998</v>
      </c>
      <c r="M12" s="68">
        <f t="shared" si="7"/>
        <v>7.4215885205479448E-2</v>
      </c>
      <c r="N12" s="100"/>
      <c r="O12" s="11">
        <v>748930</v>
      </c>
      <c r="P12" s="11">
        <f t="shared" si="8"/>
        <v>6512.434782608696</v>
      </c>
      <c r="Q12" s="41">
        <f t="shared" si="9"/>
        <v>43.662618999999999</v>
      </c>
      <c r="R12" s="41">
        <f t="shared" si="10"/>
        <v>0.37967494782608702</v>
      </c>
      <c r="S12" s="100"/>
      <c r="T12" s="58">
        <f t="shared" si="11"/>
        <v>70.751417099999998</v>
      </c>
      <c r="U12" s="58">
        <f t="shared" si="11"/>
        <v>0.45389083303156647</v>
      </c>
    </row>
    <row r="13" spans="1:21" ht="15.95" customHeight="1">
      <c r="A13" s="98" t="s">
        <v>176</v>
      </c>
      <c r="B13" s="62">
        <v>0</v>
      </c>
      <c r="C13" s="62">
        <v>0</v>
      </c>
      <c r="D13" s="99">
        <f t="shared" si="0"/>
        <v>6.8072749250000006</v>
      </c>
      <c r="E13" s="68">
        <f t="shared" si="1"/>
        <v>1.8650068287671236E-2</v>
      </c>
      <c r="F13" s="99">
        <f t="shared" si="2"/>
        <v>18.353114868000002</v>
      </c>
      <c r="G13" s="99">
        <f t="shared" si="3"/>
        <v>7.159900000000001E-2</v>
      </c>
      <c r="H13" s="99">
        <f t="shared" si="4"/>
        <v>18.349749714999998</v>
      </c>
      <c r="I13" s="99">
        <f t="shared" si="5"/>
        <v>5.0119300000000006E-2</v>
      </c>
      <c r="J13" s="62">
        <v>0</v>
      </c>
      <c r="K13" s="62">
        <v>0</v>
      </c>
      <c r="L13" s="99">
        <f t="shared" si="6"/>
        <v>2.58973583</v>
      </c>
      <c r="M13" s="68">
        <f t="shared" si="7"/>
        <v>7.0951666575342466E-3</v>
      </c>
      <c r="N13" s="100"/>
      <c r="O13" s="11">
        <v>71599</v>
      </c>
      <c r="P13" s="11">
        <f t="shared" si="8"/>
        <v>622.6</v>
      </c>
      <c r="Q13" s="41">
        <f t="shared" si="9"/>
        <v>4.1742217000000004</v>
      </c>
      <c r="R13" s="41">
        <f t="shared" si="10"/>
        <v>3.6297580000000003E-2</v>
      </c>
      <c r="S13" s="100"/>
      <c r="T13" s="58">
        <f t="shared" si="11"/>
        <v>6.7639575300000008</v>
      </c>
      <c r="U13" s="58">
        <f t="shared" si="11"/>
        <v>4.3392746657534252E-2</v>
      </c>
    </row>
    <row r="14" spans="1:21" ht="15.95" customHeight="1">
      <c r="A14" s="98" t="s">
        <v>179</v>
      </c>
      <c r="B14" s="62">
        <v>0</v>
      </c>
      <c r="C14" s="62">
        <v>0</v>
      </c>
      <c r="D14" s="99">
        <f t="shared" si="0"/>
        <v>44.094168725000003</v>
      </c>
      <c r="E14" s="68">
        <f t="shared" si="1"/>
        <v>0.12080594171232878</v>
      </c>
      <c r="F14" s="99">
        <f t="shared" si="2"/>
        <v>118.882423956</v>
      </c>
      <c r="G14" s="99">
        <f t="shared" si="3"/>
        <v>0.463783</v>
      </c>
      <c r="H14" s="99">
        <f t="shared" si="4"/>
        <v>118.86062615499999</v>
      </c>
      <c r="I14" s="99">
        <f t="shared" si="5"/>
        <v>0.3246481</v>
      </c>
      <c r="J14" s="62">
        <v>0</v>
      </c>
      <c r="K14" s="62">
        <v>0</v>
      </c>
      <c r="L14" s="99">
        <f t="shared" si="6"/>
        <v>16.77503111</v>
      </c>
      <c r="M14" s="68">
        <f t="shared" si="7"/>
        <v>4.5958989342465756E-2</v>
      </c>
      <c r="N14" s="100"/>
      <c r="O14" s="11">
        <v>463783</v>
      </c>
      <c r="P14" s="11">
        <f t="shared" si="8"/>
        <v>4032.8956521739133</v>
      </c>
      <c r="Q14" s="41">
        <f t="shared" si="9"/>
        <v>27.038548899999999</v>
      </c>
      <c r="R14" s="41">
        <f t="shared" si="10"/>
        <v>0.23511781652173913</v>
      </c>
      <c r="S14" s="100"/>
      <c r="T14" s="58">
        <f t="shared" si="11"/>
        <v>43.813580009999995</v>
      </c>
      <c r="U14" s="58">
        <f t="shared" si="11"/>
        <v>0.28107680586420491</v>
      </c>
    </row>
    <row r="15" spans="1:21" ht="15.95" customHeight="1">
      <c r="A15" s="98" t="s">
        <v>182</v>
      </c>
      <c r="B15" s="62">
        <v>0</v>
      </c>
      <c r="C15" s="62">
        <v>0</v>
      </c>
      <c r="D15" s="99">
        <f t="shared" si="0"/>
        <v>15.004926650000002</v>
      </c>
      <c r="E15" s="68">
        <f t="shared" si="1"/>
        <v>4.1109388082191785E-2</v>
      </c>
      <c r="F15" s="99">
        <f t="shared" si="2"/>
        <v>40.454828904000003</v>
      </c>
      <c r="G15" s="99">
        <f t="shared" si="3"/>
        <v>0.15782199999999999</v>
      </c>
      <c r="H15" s="99">
        <f t="shared" si="4"/>
        <v>40.447411269999996</v>
      </c>
      <c r="I15" s="99">
        <f t="shared" si="5"/>
        <v>0.11047539999999999</v>
      </c>
      <c r="J15" s="62">
        <v>0</v>
      </c>
      <c r="K15" s="62">
        <v>0</v>
      </c>
      <c r="L15" s="99">
        <f t="shared" si="6"/>
        <v>5.7084217399999995</v>
      </c>
      <c r="M15" s="68">
        <f t="shared" si="7"/>
        <v>1.5639511616438354E-2</v>
      </c>
      <c r="N15" s="100"/>
      <c r="O15" s="11">
        <v>157822</v>
      </c>
      <c r="P15" s="11">
        <f t="shared" si="8"/>
        <v>1372.3652173913044</v>
      </c>
      <c r="Q15" s="41">
        <f t="shared" si="9"/>
        <v>9.2010225999999999</v>
      </c>
      <c r="R15" s="41">
        <f t="shared" si="10"/>
        <v>8.0008892173913049E-2</v>
      </c>
      <c r="S15" s="100"/>
      <c r="T15" s="58">
        <f t="shared" si="11"/>
        <v>14.90944434</v>
      </c>
      <c r="U15" s="58">
        <f t="shared" si="11"/>
        <v>9.5648403790351402E-2</v>
      </c>
    </row>
    <row r="16" spans="1:21" ht="15.95" customHeight="1">
      <c r="A16" s="98" t="s">
        <v>185</v>
      </c>
      <c r="B16" s="62">
        <v>0</v>
      </c>
      <c r="C16" s="62">
        <v>0</v>
      </c>
      <c r="D16" s="99">
        <f t="shared" si="0"/>
        <v>144.34010782500002</v>
      </c>
      <c r="E16" s="68">
        <f t="shared" si="1"/>
        <v>0.39545235020547947</v>
      </c>
      <c r="F16" s="99">
        <f t="shared" si="2"/>
        <v>389.155808772</v>
      </c>
      <c r="G16" s="99">
        <f t="shared" si="3"/>
        <v>1.5181710000000002</v>
      </c>
      <c r="H16" s="99">
        <f t="shared" si="4"/>
        <v>389.08445473499995</v>
      </c>
      <c r="I16" s="99">
        <f t="shared" si="5"/>
        <v>1.0627197000000002</v>
      </c>
      <c r="J16" s="62">
        <v>0</v>
      </c>
      <c r="K16" s="62">
        <v>0</v>
      </c>
      <c r="L16" s="99">
        <f t="shared" si="6"/>
        <v>54.912245070000004</v>
      </c>
      <c r="M16" s="68">
        <f t="shared" si="7"/>
        <v>0.15044450704109591</v>
      </c>
      <c r="N16" s="100"/>
      <c r="O16" s="11">
        <v>1518171</v>
      </c>
      <c r="P16" s="11">
        <f t="shared" si="8"/>
        <v>13201.48695652174</v>
      </c>
      <c r="Q16" s="41">
        <f t="shared" si="9"/>
        <v>88.509369299999989</v>
      </c>
      <c r="R16" s="41">
        <f t="shared" si="10"/>
        <v>0.76964668956521731</v>
      </c>
      <c r="S16" s="100"/>
      <c r="T16" s="58">
        <f t="shared" si="11"/>
        <v>143.42161436999999</v>
      </c>
      <c r="U16" s="58">
        <f t="shared" si="11"/>
        <v>0.92009119660631322</v>
      </c>
    </row>
    <row r="17" spans="1:21" ht="15.95" customHeight="1">
      <c r="A17" s="98" t="s">
        <v>188</v>
      </c>
      <c r="B17" s="62">
        <v>0</v>
      </c>
      <c r="C17" s="62">
        <v>0</v>
      </c>
      <c r="D17" s="99">
        <f t="shared" si="0"/>
        <v>0.9642506500000001</v>
      </c>
      <c r="E17" s="68">
        <f t="shared" si="1"/>
        <v>2.6417826027397263E-3</v>
      </c>
      <c r="F17" s="99">
        <f t="shared" si="2"/>
        <v>2.5997191440000003</v>
      </c>
      <c r="G17" s="99">
        <f t="shared" si="3"/>
        <v>1.0142E-2</v>
      </c>
      <c r="H17" s="99">
        <f t="shared" si="4"/>
        <v>2.5992424699999996</v>
      </c>
      <c r="I17" s="99">
        <f t="shared" si="5"/>
        <v>7.0994000000000005E-3</v>
      </c>
      <c r="J17" s="62">
        <v>0</v>
      </c>
      <c r="K17" s="62">
        <v>0</v>
      </c>
      <c r="L17" s="99">
        <f t="shared" si="6"/>
        <v>0.36683613999999998</v>
      </c>
      <c r="M17" s="68">
        <f t="shared" si="7"/>
        <v>1.0050305205479451E-3</v>
      </c>
      <c r="N17" s="100"/>
      <c r="O17" s="11">
        <v>10142</v>
      </c>
      <c r="P17" s="11">
        <f t="shared" si="8"/>
        <v>88.19130434782609</v>
      </c>
      <c r="Q17" s="41">
        <f t="shared" si="9"/>
        <v>0.59127859999999999</v>
      </c>
      <c r="R17" s="41">
        <f t="shared" si="10"/>
        <v>5.141553043478261E-3</v>
      </c>
      <c r="S17" s="100"/>
      <c r="T17" s="58">
        <f t="shared" si="11"/>
        <v>0.95811473999999996</v>
      </c>
      <c r="U17" s="58">
        <f t="shared" si="11"/>
        <v>6.1465835640262066E-3</v>
      </c>
    </row>
    <row r="18" spans="1:21" ht="15.95" customHeight="1">
      <c r="A18" s="98" t="s">
        <v>191</v>
      </c>
      <c r="B18" s="62">
        <v>0</v>
      </c>
      <c r="C18" s="62">
        <v>0</v>
      </c>
      <c r="D18" s="99">
        <f t="shared" si="0"/>
        <v>64.217077700000004</v>
      </c>
      <c r="E18" s="68">
        <f t="shared" si="1"/>
        <v>0.1759371991780822</v>
      </c>
      <c r="F18" s="99">
        <f t="shared" si="2"/>
        <v>173.13586075200001</v>
      </c>
      <c r="G18" s="99">
        <f t="shared" si="3"/>
        <v>0.67543600000000004</v>
      </c>
      <c r="H18" s="99">
        <f t="shared" si="4"/>
        <v>173.10411525999999</v>
      </c>
      <c r="I18" s="99">
        <f t="shared" si="5"/>
        <v>0.47280520000000004</v>
      </c>
      <c r="J18" s="62">
        <v>0</v>
      </c>
      <c r="K18" s="62">
        <v>0</v>
      </c>
      <c r="L18" s="99">
        <f t="shared" si="6"/>
        <v>24.430520120000001</v>
      </c>
      <c r="M18" s="68">
        <f t="shared" si="7"/>
        <v>6.6932931835616438E-2</v>
      </c>
      <c r="N18" s="100"/>
      <c r="O18" s="11">
        <v>675436</v>
      </c>
      <c r="P18" s="11">
        <f t="shared" si="8"/>
        <v>5873.3565217391306</v>
      </c>
      <c r="Q18" s="41">
        <f t="shared" si="9"/>
        <v>39.377918799999996</v>
      </c>
      <c r="R18" s="41">
        <f t="shared" si="10"/>
        <v>0.34241668521739127</v>
      </c>
      <c r="S18" s="100"/>
      <c r="T18" s="58">
        <f t="shared" si="11"/>
        <v>63.80843892</v>
      </c>
      <c r="U18" s="58">
        <f t="shared" si="11"/>
        <v>0.40934961705300771</v>
      </c>
    </row>
    <row r="19" spans="1:21" ht="15.95" customHeight="1">
      <c r="A19" s="98" t="s">
        <v>194</v>
      </c>
      <c r="B19" s="62">
        <v>0</v>
      </c>
      <c r="C19" s="62">
        <v>0</v>
      </c>
      <c r="D19" s="99">
        <f t="shared" si="0"/>
        <v>47.307323425</v>
      </c>
      <c r="E19" s="68">
        <f t="shared" si="1"/>
        <v>0.1296091052739726</v>
      </c>
      <c r="F19" s="99">
        <f t="shared" si="2"/>
        <v>127.545420228</v>
      </c>
      <c r="G19" s="99">
        <f t="shared" si="3"/>
        <v>0.49757899999999999</v>
      </c>
      <c r="H19" s="99">
        <f t="shared" si="4"/>
        <v>127.522034015</v>
      </c>
      <c r="I19" s="99">
        <f t="shared" si="5"/>
        <v>0.34830529999999998</v>
      </c>
      <c r="J19" s="62">
        <v>0</v>
      </c>
      <c r="K19" s="62">
        <v>0</v>
      </c>
      <c r="L19" s="99">
        <f t="shared" si="6"/>
        <v>17.99743243</v>
      </c>
      <c r="M19" s="68">
        <f t="shared" si="7"/>
        <v>4.9308034054794524E-2</v>
      </c>
      <c r="N19" s="100"/>
      <c r="O19" s="11">
        <v>497579</v>
      </c>
      <c r="P19" s="11">
        <f t="shared" si="8"/>
        <v>4326.7739130434784</v>
      </c>
      <c r="Q19" s="41">
        <f t="shared" si="9"/>
        <v>29.008855700000002</v>
      </c>
      <c r="R19" s="41">
        <f t="shared" si="10"/>
        <v>0.25225091913043479</v>
      </c>
      <c r="S19" s="100"/>
      <c r="T19" s="58">
        <f t="shared" si="11"/>
        <v>47.006288130000002</v>
      </c>
      <c r="U19" s="58">
        <f t="shared" si="11"/>
        <v>0.30155895318522929</v>
      </c>
    </row>
    <row r="20" spans="1:21" ht="15.95" customHeight="1">
      <c r="A20" s="98" t="s">
        <v>197</v>
      </c>
      <c r="B20" s="62">
        <v>0</v>
      </c>
      <c r="C20" s="62">
        <v>0</v>
      </c>
      <c r="D20" s="99">
        <f t="shared" si="0"/>
        <v>69.493359900000016</v>
      </c>
      <c r="E20" s="68">
        <f t="shared" si="1"/>
        <v>0.19039276684931511</v>
      </c>
      <c r="F20" s="99">
        <f t="shared" si="2"/>
        <v>187.36126142399999</v>
      </c>
      <c r="G20" s="99">
        <f t="shared" si="3"/>
        <v>0.73093200000000003</v>
      </c>
      <c r="H20" s="99">
        <f t="shared" si="4"/>
        <v>187.32690761999999</v>
      </c>
      <c r="I20" s="99">
        <f t="shared" si="5"/>
        <v>0.51165240000000001</v>
      </c>
      <c r="J20" s="62">
        <v>0</v>
      </c>
      <c r="K20" s="62">
        <v>0</v>
      </c>
      <c r="L20" s="99">
        <f t="shared" si="6"/>
        <v>26.43781044</v>
      </c>
      <c r="M20" s="68">
        <f t="shared" si="7"/>
        <v>7.2432357369863018E-2</v>
      </c>
      <c r="N20" s="100"/>
      <c r="O20" s="11">
        <v>730932</v>
      </c>
      <c r="P20" s="11">
        <f t="shared" si="8"/>
        <v>6355.9304347826082</v>
      </c>
      <c r="Q20" s="41">
        <f t="shared" si="9"/>
        <v>42.613335599999999</v>
      </c>
      <c r="R20" s="41">
        <f t="shared" si="10"/>
        <v>0.37055074434782609</v>
      </c>
      <c r="S20" s="100"/>
      <c r="T20" s="58">
        <f t="shared" si="11"/>
        <v>69.051146039999992</v>
      </c>
      <c r="U20" s="58">
        <f t="shared" si="11"/>
        <v>0.44298310171768912</v>
      </c>
    </row>
    <row r="21" spans="1:21" ht="15.95" customHeight="1">
      <c r="A21" s="98" t="s">
        <v>200</v>
      </c>
      <c r="B21" s="62">
        <v>0</v>
      </c>
      <c r="C21" s="62">
        <v>0</v>
      </c>
      <c r="D21" s="99">
        <f t="shared" si="0"/>
        <v>76.176657025000011</v>
      </c>
      <c r="E21" s="68">
        <f t="shared" si="1"/>
        <v>0.20870316993150689</v>
      </c>
      <c r="F21" s="99">
        <f t="shared" si="2"/>
        <v>205.38011936400002</v>
      </c>
      <c r="G21" s="99">
        <f t="shared" si="3"/>
        <v>0.80122700000000002</v>
      </c>
      <c r="H21" s="99">
        <f t="shared" si="4"/>
        <v>205.34246169499997</v>
      </c>
      <c r="I21" s="99">
        <f t="shared" si="5"/>
        <v>0.56085889999999994</v>
      </c>
      <c r="J21" s="62">
        <v>0</v>
      </c>
      <c r="K21" s="62">
        <v>0</v>
      </c>
      <c r="L21" s="99">
        <f t="shared" si="6"/>
        <v>28.980380589999999</v>
      </c>
      <c r="M21" s="68">
        <f t="shared" si="7"/>
        <v>7.9398302986301364E-2</v>
      </c>
      <c r="N21" s="100"/>
      <c r="O21" s="11">
        <v>801227</v>
      </c>
      <c r="P21" s="11">
        <f t="shared" si="8"/>
        <v>6967.1913043478271</v>
      </c>
      <c r="Q21" s="41">
        <f t="shared" si="9"/>
        <v>46.711534099999994</v>
      </c>
      <c r="R21" s="41">
        <f t="shared" si="10"/>
        <v>0.40618725304347825</v>
      </c>
      <c r="S21" s="100"/>
      <c r="T21" s="58">
        <f t="shared" si="11"/>
        <v>75.69191468999999</v>
      </c>
      <c r="U21" s="58">
        <f t="shared" si="11"/>
        <v>0.4855855560297796</v>
      </c>
    </row>
    <row r="22" spans="1:21" ht="15.95" customHeight="1">
      <c r="A22" s="101" t="s">
        <v>336</v>
      </c>
      <c r="B22" s="102" t="s">
        <v>336</v>
      </c>
      <c r="C22" s="102" t="s">
        <v>336</v>
      </c>
      <c r="D22" s="102" t="s">
        <v>336</v>
      </c>
      <c r="E22" s="102" t="s">
        <v>336</v>
      </c>
      <c r="F22" s="102" t="s">
        <v>336</v>
      </c>
      <c r="G22" s="102" t="s">
        <v>336</v>
      </c>
      <c r="H22" s="102" t="s">
        <v>336</v>
      </c>
      <c r="I22" s="102" t="s">
        <v>336</v>
      </c>
      <c r="J22" s="102" t="s">
        <v>336</v>
      </c>
      <c r="K22" s="102" t="s">
        <v>336</v>
      </c>
      <c r="L22" s="102" t="s">
        <v>336</v>
      </c>
      <c r="M22" s="102" t="s">
        <v>336</v>
      </c>
      <c r="N22" s="102" t="s">
        <v>336</v>
      </c>
      <c r="O22" s="102" t="s">
        <v>336</v>
      </c>
      <c r="P22" s="102" t="s">
        <v>336</v>
      </c>
      <c r="Q22" s="103" t="s">
        <v>336</v>
      </c>
      <c r="R22" s="103" t="s">
        <v>336</v>
      </c>
      <c r="S22" s="102" t="s">
        <v>336</v>
      </c>
      <c r="T22" s="102" t="s">
        <v>336</v>
      </c>
      <c r="U22" s="103" t="s">
        <v>336</v>
      </c>
    </row>
    <row r="23" spans="1:21" ht="15.95" customHeight="1">
      <c r="A23" s="101" t="s">
        <v>123</v>
      </c>
      <c r="B23" s="55">
        <f t="shared" ref="B23:K23" si="12">SUM(B8:B21)</f>
        <v>0</v>
      </c>
      <c r="C23" s="55">
        <f t="shared" si="12"/>
        <v>0</v>
      </c>
      <c r="D23" s="99">
        <f t="shared" si="0"/>
        <v>626.30998520000003</v>
      </c>
      <c r="E23" s="68">
        <f t="shared" si="12"/>
        <v>1.7159177676712329</v>
      </c>
      <c r="F23" s="48">
        <f t="shared" si="2"/>
        <v>1688.596277952</v>
      </c>
      <c r="G23" s="41">
        <f t="shared" si="12"/>
        <v>6.5875360000000001</v>
      </c>
      <c r="H23" s="48">
        <f t="shared" si="4"/>
        <v>1688.28666376</v>
      </c>
      <c r="I23" s="41">
        <f t="shared" si="12"/>
        <v>4.6112751999999997</v>
      </c>
      <c r="J23" s="55">
        <f t="shared" si="12"/>
        <v>0</v>
      </c>
      <c r="K23" s="55">
        <f t="shared" si="12"/>
        <v>0</v>
      </c>
      <c r="L23" s="99">
        <f t="shared" si="6"/>
        <v>238.27117712</v>
      </c>
      <c r="M23" s="68">
        <f t="shared" si="7"/>
        <v>0.65279774553424663</v>
      </c>
      <c r="N23" s="100"/>
      <c r="O23" s="11">
        <f>SUM(O8:O21)</f>
        <v>6587536</v>
      </c>
      <c r="P23" s="11">
        <f t="shared" si="8"/>
        <v>57282.921739130441</v>
      </c>
      <c r="Q23" s="41">
        <f t="shared" si="9"/>
        <v>384.05334879999998</v>
      </c>
      <c r="R23" s="41">
        <f t="shared" si="10"/>
        <v>3.3395943373913042</v>
      </c>
      <c r="S23" s="100"/>
      <c r="T23" s="58">
        <f>SUM(L23,Q23)</f>
        <v>622.32452592000004</v>
      </c>
      <c r="U23" s="58">
        <f t="shared" si="11"/>
        <v>3.9923920829255506</v>
      </c>
    </row>
    <row r="24" spans="1:21" ht="15.95" customHeight="1">
      <c r="Q24" s="41"/>
      <c r="U24" s="41"/>
    </row>
    <row r="25" spans="1:21" ht="15.95" customHeight="1">
      <c r="Q25" s="41"/>
      <c r="U25" s="41"/>
    </row>
    <row r="26" spans="1:21" ht="15.95" customHeight="1">
      <c r="A26" s="62" t="s">
        <v>112</v>
      </c>
      <c r="B26" s="55">
        <f>SUM(B23-B27)</f>
        <v>0</v>
      </c>
      <c r="C26" s="55">
        <f t="shared" ref="C26:U26" si="13">SUM(C23-C27)</f>
        <v>0</v>
      </c>
      <c r="D26" s="55">
        <f t="shared" si="13"/>
        <v>548.00032054999997</v>
      </c>
      <c r="E26" s="41">
        <f t="shared" si="13"/>
        <v>1.5013707412328767</v>
      </c>
      <c r="F26" s="55">
        <f t="shared" si="13"/>
        <v>1477.465350168</v>
      </c>
      <c r="G26" s="41">
        <f t="shared" si="13"/>
        <v>5.7638740000000004</v>
      </c>
      <c r="H26" s="55">
        <f t="shared" si="13"/>
        <v>1477.1944480899999</v>
      </c>
      <c r="I26" s="41">
        <f t="shared" si="13"/>
        <v>4.0347118000000002</v>
      </c>
      <c r="J26" s="55">
        <f t="shared" si="13"/>
        <v>0</v>
      </c>
      <c r="K26" s="55">
        <f t="shared" si="13"/>
        <v>0</v>
      </c>
      <c r="L26" s="55">
        <f t="shared" si="13"/>
        <v>208.47932258</v>
      </c>
      <c r="M26" s="41">
        <f t="shared" si="13"/>
        <v>0.57117622624657538</v>
      </c>
      <c r="N26" s="55">
        <f t="shared" si="13"/>
        <v>0</v>
      </c>
      <c r="O26" s="104">
        <f t="shared" si="13"/>
        <v>5763874</v>
      </c>
      <c r="P26" s="104">
        <f t="shared" si="13"/>
        <v>50120.643478260878</v>
      </c>
      <c r="Q26" s="41">
        <f t="shared" si="13"/>
        <v>336.03385419999995</v>
      </c>
      <c r="R26" s="41">
        <f t="shared" si="13"/>
        <v>2.9220335147826084</v>
      </c>
      <c r="S26" s="55">
        <f t="shared" si="13"/>
        <v>0</v>
      </c>
      <c r="T26" s="55">
        <f t="shared" si="13"/>
        <v>544.51317678000009</v>
      </c>
      <c r="U26" s="41">
        <f t="shared" si="13"/>
        <v>3.4932097410291836</v>
      </c>
    </row>
    <row r="27" spans="1:21" ht="15.95" customHeight="1">
      <c r="A27" s="62" t="s">
        <v>113</v>
      </c>
      <c r="B27" s="55">
        <f>SUM(B9,B13,B14,B15)</f>
        <v>0</v>
      </c>
      <c r="C27" s="55">
        <f t="shared" ref="C27:U27" si="14">SUM(C9,C13,C14,C15)</f>
        <v>0</v>
      </c>
      <c r="D27" s="55">
        <f t="shared" si="14"/>
        <v>78.309664650000002</v>
      </c>
      <c r="E27" s="41">
        <f t="shared" si="14"/>
        <v>0.21454702643835616</v>
      </c>
      <c r="F27" s="55">
        <f t="shared" si="14"/>
        <v>211.13092778399999</v>
      </c>
      <c r="G27" s="41">
        <f t="shared" si="14"/>
        <v>0.82366200000000001</v>
      </c>
      <c r="H27" s="55">
        <f t="shared" si="14"/>
        <v>211.09221567</v>
      </c>
      <c r="I27" s="41">
        <f t="shared" si="14"/>
        <v>0.57656339999999995</v>
      </c>
      <c r="J27" s="55">
        <f t="shared" si="14"/>
        <v>0</v>
      </c>
      <c r="K27" s="55">
        <f t="shared" si="14"/>
        <v>0</v>
      </c>
      <c r="L27" s="55">
        <f t="shared" si="14"/>
        <v>29.791854539999999</v>
      </c>
      <c r="M27" s="41">
        <f t="shared" si="14"/>
        <v>8.1621519287671238E-2</v>
      </c>
      <c r="N27" s="55">
        <f t="shared" si="14"/>
        <v>0</v>
      </c>
      <c r="O27" s="104">
        <f t="shared" si="14"/>
        <v>823662</v>
      </c>
      <c r="P27" s="104">
        <f t="shared" si="14"/>
        <v>7162.2782608695661</v>
      </c>
      <c r="Q27" s="41">
        <f t="shared" si="14"/>
        <v>48.019494600000002</v>
      </c>
      <c r="R27" s="55">
        <f t="shared" si="14"/>
        <v>0.41756082260869565</v>
      </c>
      <c r="S27" s="55">
        <f t="shared" si="14"/>
        <v>0</v>
      </c>
      <c r="T27" s="55">
        <f t="shared" si="14"/>
        <v>77.811349140000004</v>
      </c>
      <c r="U27" s="41">
        <f t="shared" si="14"/>
        <v>0.49918234189636695</v>
      </c>
    </row>
    <row r="28" spans="1:21" ht="15.95" customHeight="1"/>
    <row r="29" spans="1:21" ht="15.95" customHeight="1">
      <c r="A29" s="62" t="s">
        <v>337</v>
      </c>
    </row>
    <row r="30" spans="1:21" ht="12" customHeight="1">
      <c r="A30" s="62" t="s">
        <v>338</v>
      </c>
    </row>
    <row r="31" spans="1:21" ht="13.5" customHeight="1">
      <c r="A31" s="62" t="s">
        <v>339</v>
      </c>
    </row>
    <row r="32" spans="1:21" ht="13.5" customHeight="1">
      <c r="A32" s="62" t="s">
        <v>340</v>
      </c>
    </row>
    <row r="33" spans="1:11" ht="12" customHeight="1">
      <c r="A33" s="62" t="s">
        <v>341</v>
      </c>
    </row>
    <row r="34" spans="1:11" ht="12" customHeight="1">
      <c r="A34" s="62" t="s">
        <v>342</v>
      </c>
    </row>
    <row r="35" spans="1:11">
      <c r="K35" s="62" t="s">
        <v>349</v>
      </c>
    </row>
  </sheetData>
  <printOptions gridLines="1"/>
  <pageMargins left="0.2" right="0.2" top="0.25" bottom="0.25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B5" transitionEvaluation="1"/>
  <dimension ref="A1:Q49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sqref="A1:IV65536"/>
    </sheetView>
  </sheetViews>
  <sheetFormatPr defaultColWidth="9.75" defaultRowHeight="15.95" customHeight="1"/>
  <cols>
    <col min="1" max="1" width="2" style="1" customWidth="1"/>
    <col min="2" max="2" width="21.125" style="1" customWidth="1"/>
    <col min="3" max="3" width="10.875" style="3" customWidth="1"/>
    <col min="4" max="4" width="6.5" style="1" customWidth="1"/>
    <col min="5" max="5" width="11.25" style="3" customWidth="1"/>
    <col min="6" max="6" width="6.75" style="1" customWidth="1"/>
    <col min="7" max="7" width="12.5" style="3" customWidth="1"/>
    <col min="8" max="8" width="6.875" style="1" customWidth="1"/>
    <col min="9" max="9" width="7.625" style="1" customWidth="1"/>
    <col min="10" max="10" width="12.625" style="3" customWidth="1"/>
    <col min="11" max="11" width="12.5" style="33" customWidth="1"/>
    <col min="12" max="12" width="9.25" style="33" customWidth="1"/>
    <col min="13" max="13" width="12.5" style="3" customWidth="1"/>
    <col min="14" max="14" width="8.875" style="3" customWidth="1"/>
    <col min="15" max="15" width="10.125" style="3" customWidth="1"/>
    <col min="16" max="16" width="9.875" style="1" customWidth="1"/>
    <col min="17" max="234" width="9.75" style="1" customWidth="1"/>
    <col min="235" max="16384" width="9.75" style="1"/>
  </cols>
  <sheetData>
    <row r="1" spans="1:17" ht="33" customHeight="1">
      <c r="B1" s="3"/>
      <c r="D1" s="34" t="s">
        <v>45</v>
      </c>
    </row>
    <row r="2" spans="1:17" ht="12" customHeight="1">
      <c r="A2" s="32" t="s">
        <v>137</v>
      </c>
    </row>
    <row r="3" spans="1:17" s="3" customFormat="1" ht="17.25" customHeight="1">
      <c r="C3" s="35" t="s">
        <v>0</v>
      </c>
      <c r="D3" s="35" t="s">
        <v>0</v>
      </c>
      <c r="E3" s="35" t="s">
        <v>1</v>
      </c>
      <c r="F3" s="35" t="s">
        <v>1</v>
      </c>
      <c r="G3" s="35" t="s">
        <v>2</v>
      </c>
      <c r="H3" s="35" t="s">
        <v>2</v>
      </c>
      <c r="I3" s="35" t="s">
        <v>2</v>
      </c>
      <c r="J3" s="8" t="s">
        <v>3</v>
      </c>
      <c r="K3" s="36" t="s">
        <v>18</v>
      </c>
      <c r="L3" s="36" t="s">
        <v>19</v>
      </c>
      <c r="M3" s="8" t="s">
        <v>20</v>
      </c>
      <c r="N3" s="8" t="s">
        <v>21</v>
      </c>
      <c r="O3" s="8" t="s">
        <v>22</v>
      </c>
      <c r="P3" s="8" t="s">
        <v>15</v>
      </c>
      <c r="Q3" s="8"/>
    </row>
    <row r="4" spans="1:17" s="3" customFormat="1" ht="13.5" customHeight="1">
      <c r="A4" s="34" t="s">
        <v>4</v>
      </c>
      <c r="C4" s="35" t="s">
        <v>5</v>
      </c>
      <c r="D4" s="35" t="s">
        <v>16</v>
      </c>
      <c r="E4" s="35" t="s">
        <v>5</v>
      </c>
      <c r="F4" s="35" t="s">
        <v>16</v>
      </c>
      <c r="G4" s="35" t="s">
        <v>5</v>
      </c>
      <c r="H4" s="35" t="s">
        <v>16</v>
      </c>
      <c r="I4" s="35" t="s">
        <v>10</v>
      </c>
      <c r="J4" s="35" t="s">
        <v>5</v>
      </c>
      <c r="K4" s="37" t="s">
        <v>5</v>
      </c>
      <c r="L4" s="37" t="s">
        <v>5</v>
      </c>
      <c r="M4" s="35" t="s">
        <v>5</v>
      </c>
      <c r="N4" s="35" t="s">
        <v>5</v>
      </c>
      <c r="O4" s="35" t="s">
        <v>5</v>
      </c>
      <c r="P4" s="35" t="s">
        <v>5</v>
      </c>
    </row>
    <row r="5" spans="1:17" ht="13.5" customHeight="1">
      <c r="A5" s="34" t="s">
        <v>6</v>
      </c>
    </row>
    <row r="6" spans="1:17" ht="15.95" customHeight="1">
      <c r="B6" s="32" t="s">
        <v>7</v>
      </c>
      <c r="C6" s="38">
        <v>0</v>
      </c>
      <c r="D6" s="39">
        <v>0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38">
        <v>0</v>
      </c>
      <c r="K6" s="38">
        <v>0</v>
      </c>
      <c r="L6" s="38">
        <v>0</v>
      </c>
      <c r="M6" s="38">
        <v>0</v>
      </c>
      <c r="N6" s="38">
        <v>0</v>
      </c>
      <c r="O6" s="38">
        <v>0</v>
      </c>
      <c r="P6" s="38">
        <v>0</v>
      </c>
    </row>
    <row r="7" spans="1:17" ht="15.95" customHeight="1">
      <c r="B7" s="32" t="s">
        <v>11</v>
      </c>
      <c r="C7" s="38">
        <v>224.48</v>
      </c>
      <c r="D7" s="39">
        <v>0.22</v>
      </c>
      <c r="E7" s="38">
        <v>5667.2</v>
      </c>
      <c r="F7" s="39">
        <v>5.54</v>
      </c>
      <c r="G7" s="38">
        <v>1574.2</v>
      </c>
      <c r="H7" s="39">
        <v>1.54</v>
      </c>
      <c r="I7" s="39">
        <v>8.0500000000000007</v>
      </c>
      <c r="J7" s="40">
        <v>13412.35</v>
      </c>
      <c r="K7" s="40">
        <v>749.33</v>
      </c>
      <c r="L7" s="40">
        <v>340.03</v>
      </c>
      <c r="M7" s="41">
        <v>670.62</v>
      </c>
      <c r="N7" s="41">
        <v>261.32</v>
      </c>
      <c r="O7" s="41">
        <v>409.3</v>
      </c>
      <c r="P7" s="41">
        <v>314.83999999999997</v>
      </c>
    </row>
    <row r="8" spans="1:17" ht="15.95" customHeight="1">
      <c r="B8" s="32" t="s">
        <v>12</v>
      </c>
      <c r="C8" s="38">
        <v>345</v>
      </c>
      <c r="D8" s="39">
        <v>0.34</v>
      </c>
      <c r="E8" s="38">
        <v>5895.8</v>
      </c>
      <c r="F8" s="39">
        <v>5.77</v>
      </c>
      <c r="G8" s="38">
        <v>2508.9</v>
      </c>
      <c r="H8" s="39">
        <v>2.4500000000000002</v>
      </c>
      <c r="I8" s="39">
        <v>12.82</v>
      </c>
      <c r="J8" s="40">
        <v>37.6</v>
      </c>
      <c r="K8" s="40">
        <v>32.619999999999997</v>
      </c>
      <c r="L8" s="40">
        <v>12.54</v>
      </c>
      <c r="M8" s="40">
        <v>26.97</v>
      </c>
      <c r="N8" s="40">
        <v>6.9</v>
      </c>
      <c r="O8" s="40">
        <v>20.07</v>
      </c>
      <c r="P8" s="41">
        <v>1254.43</v>
      </c>
    </row>
    <row r="9" spans="1:17" ht="16.5" customHeight="1">
      <c r="B9" s="32" t="s">
        <v>23</v>
      </c>
      <c r="C9" s="38">
        <v>1.43</v>
      </c>
      <c r="D9" s="39">
        <v>1E-3</v>
      </c>
      <c r="E9" s="38">
        <v>36.54</v>
      </c>
      <c r="F9" s="39">
        <v>0.04</v>
      </c>
      <c r="G9" s="38">
        <v>10.119999999999999</v>
      </c>
      <c r="H9" s="39">
        <v>0.01</v>
      </c>
      <c r="I9" s="39">
        <v>0.05</v>
      </c>
      <c r="J9" s="40">
        <v>89.5</v>
      </c>
      <c r="K9" s="40">
        <v>4.91</v>
      </c>
      <c r="L9" s="40">
        <v>2.19</v>
      </c>
      <c r="M9" s="41">
        <v>4.41</v>
      </c>
      <c r="N9" s="41">
        <v>1.68</v>
      </c>
      <c r="O9" s="41">
        <v>2.73</v>
      </c>
      <c r="P9" s="41">
        <v>2.02</v>
      </c>
    </row>
    <row r="10" spans="1:17" ht="15.95" customHeight="1">
      <c r="B10" s="32" t="s">
        <v>24</v>
      </c>
      <c r="C10" s="38">
        <v>18.420000000000002</v>
      </c>
      <c r="D10" s="39">
        <v>1.7999999999999999E-2</v>
      </c>
      <c r="E10" s="38">
        <v>474.72</v>
      </c>
      <c r="F10" s="39">
        <v>0.46400000000000002</v>
      </c>
      <c r="G10" s="38">
        <v>134.62</v>
      </c>
      <c r="H10" s="39">
        <v>0.13200000000000001</v>
      </c>
      <c r="I10" s="39">
        <v>0.69</v>
      </c>
      <c r="J10" s="40">
        <v>2.13</v>
      </c>
      <c r="K10" s="40">
        <v>1.77</v>
      </c>
      <c r="L10" s="40">
        <v>0.71</v>
      </c>
      <c r="M10" s="41">
        <v>1.42</v>
      </c>
      <c r="N10" s="41">
        <v>0.35</v>
      </c>
      <c r="O10" s="41">
        <v>1.06</v>
      </c>
      <c r="P10" s="41">
        <v>1.77</v>
      </c>
    </row>
    <row r="11" spans="1:17" ht="15.95" customHeight="1">
      <c r="B11" s="32" t="s">
        <v>25</v>
      </c>
      <c r="C11" s="42">
        <v>12132.5</v>
      </c>
      <c r="D11" s="39">
        <v>0</v>
      </c>
      <c r="E11" s="41">
        <v>1105.5999999999999</v>
      </c>
      <c r="F11" s="41">
        <v>0</v>
      </c>
      <c r="G11" s="41">
        <v>67926.899999999994</v>
      </c>
      <c r="H11" s="41">
        <v>0</v>
      </c>
      <c r="I11" s="41">
        <v>347.18</v>
      </c>
      <c r="J11" s="41">
        <v>185.3</v>
      </c>
      <c r="K11" s="41">
        <v>9781.2999999999993</v>
      </c>
      <c r="L11" s="41">
        <v>667.28</v>
      </c>
      <c r="M11" s="41">
        <v>9772.7999999999993</v>
      </c>
      <c r="N11" s="41">
        <v>573.98</v>
      </c>
      <c r="O11" s="41">
        <v>5.99</v>
      </c>
      <c r="P11" s="41">
        <v>575.6</v>
      </c>
    </row>
    <row r="12" spans="1:17" ht="15.95" customHeight="1">
      <c r="B12" s="32" t="s">
        <v>26</v>
      </c>
      <c r="C12" s="41">
        <v>1087.9000000000001</v>
      </c>
      <c r="D12" s="41">
        <v>1.48</v>
      </c>
      <c r="E12" s="41">
        <v>29.7</v>
      </c>
      <c r="F12" s="41">
        <v>0.04</v>
      </c>
      <c r="G12" s="41">
        <v>5811.1</v>
      </c>
      <c r="H12" s="41">
        <v>7.9</v>
      </c>
      <c r="I12" s="41">
        <v>29.7</v>
      </c>
      <c r="J12" s="41">
        <v>32.700000000000003</v>
      </c>
      <c r="K12" s="41">
        <v>1033.2</v>
      </c>
      <c r="L12" s="41">
        <v>222.43</v>
      </c>
      <c r="M12" s="41">
        <v>1033.2</v>
      </c>
      <c r="N12" s="41">
        <v>191.33</v>
      </c>
      <c r="O12" s="41">
        <v>2</v>
      </c>
      <c r="P12" s="41">
        <v>29.1</v>
      </c>
    </row>
    <row r="13" spans="1:17" s="43" customFormat="1" ht="15.95" customHeight="1">
      <c r="B13" s="44" t="s">
        <v>27</v>
      </c>
      <c r="C13" s="45">
        <f>SUM(C11,C12)</f>
        <v>13220.4</v>
      </c>
      <c r="D13" s="45">
        <f t="shared" ref="D13:P13" si="0">SUM(D11,D12)</f>
        <v>1.48</v>
      </c>
      <c r="E13" s="45">
        <f t="shared" si="0"/>
        <v>1135.3</v>
      </c>
      <c r="F13" s="46">
        <f t="shared" si="0"/>
        <v>0.04</v>
      </c>
      <c r="G13" s="45">
        <f t="shared" si="0"/>
        <v>73738</v>
      </c>
      <c r="H13" s="45">
        <f t="shared" si="0"/>
        <v>7.9</v>
      </c>
      <c r="I13" s="45">
        <f t="shared" si="0"/>
        <v>376.88</v>
      </c>
      <c r="J13" s="45">
        <f t="shared" si="0"/>
        <v>218</v>
      </c>
      <c r="K13" s="45">
        <f>SUM(K11,K12)</f>
        <v>10814.5</v>
      </c>
      <c r="L13" s="45">
        <f t="shared" si="0"/>
        <v>889.71</v>
      </c>
      <c r="M13" s="45">
        <f t="shared" si="0"/>
        <v>10806</v>
      </c>
      <c r="N13" s="45">
        <f t="shared" si="0"/>
        <v>765.31000000000006</v>
      </c>
      <c r="O13" s="45">
        <v>7.97</v>
      </c>
      <c r="P13" s="45">
        <f t="shared" si="0"/>
        <v>604.70000000000005</v>
      </c>
    </row>
    <row r="14" spans="1:17" s="3" customFormat="1" ht="18" customHeight="1">
      <c r="B14" s="34" t="s">
        <v>13</v>
      </c>
      <c r="C14" s="47">
        <f>SUM(C6:C12)</f>
        <v>13809.73</v>
      </c>
      <c r="D14" s="47">
        <f t="shared" ref="D14:P14" si="1">SUM(D6:D12)</f>
        <v>2.0590000000000002</v>
      </c>
      <c r="E14" s="47">
        <f t="shared" si="1"/>
        <v>13209.560000000001</v>
      </c>
      <c r="F14" s="47">
        <f t="shared" si="1"/>
        <v>11.853999999999997</v>
      </c>
      <c r="G14" s="47">
        <f t="shared" si="1"/>
        <v>77965.84</v>
      </c>
      <c r="H14" s="47">
        <f t="shared" si="1"/>
        <v>12.032</v>
      </c>
      <c r="I14" s="47">
        <f t="shared" si="1"/>
        <v>398.49</v>
      </c>
      <c r="J14" s="47">
        <f t="shared" si="1"/>
        <v>13759.58</v>
      </c>
      <c r="K14" s="47">
        <f>SUM(K6:K12)</f>
        <v>11603.13</v>
      </c>
      <c r="L14" s="47">
        <f t="shared" si="1"/>
        <v>1245.18</v>
      </c>
      <c r="M14" s="47">
        <f t="shared" si="1"/>
        <v>11509.42</v>
      </c>
      <c r="N14" s="47">
        <f t="shared" si="1"/>
        <v>1035.56</v>
      </c>
      <c r="O14" s="47">
        <f t="shared" si="1"/>
        <v>441.15000000000003</v>
      </c>
      <c r="P14" s="47">
        <f t="shared" si="1"/>
        <v>2177.7599999999998</v>
      </c>
    </row>
    <row r="15" spans="1:17" ht="15.95" customHeight="1">
      <c r="A15" s="34" t="s">
        <v>8</v>
      </c>
      <c r="C15" s="38"/>
      <c r="D15" s="39"/>
      <c r="E15" s="38"/>
      <c r="F15" s="39"/>
      <c r="G15" s="38"/>
      <c r="H15" s="39"/>
      <c r="I15" s="39"/>
      <c r="J15" s="40"/>
      <c r="K15" s="40"/>
      <c r="L15" s="40"/>
      <c r="M15" s="41"/>
      <c r="N15" s="41"/>
      <c r="O15" s="41"/>
      <c r="P15" s="41"/>
    </row>
    <row r="16" spans="1:17" ht="15.95" customHeight="1">
      <c r="B16" s="32" t="s">
        <v>7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</row>
    <row r="17" spans="1:16" ht="15.95" customHeight="1">
      <c r="B17" s="32" t="s">
        <v>11</v>
      </c>
      <c r="C17" s="38">
        <v>38.1</v>
      </c>
      <c r="D17" s="39">
        <v>4.3999999999999997E-2</v>
      </c>
      <c r="E17" s="38">
        <v>2242.48</v>
      </c>
      <c r="F17" s="39">
        <v>2.59</v>
      </c>
      <c r="G17" s="38">
        <v>560.62</v>
      </c>
      <c r="H17" s="39">
        <v>0.64700000000000002</v>
      </c>
      <c r="I17" s="39">
        <v>3.31</v>
      </c>
      <c r="J17" s="40">
        <v>4776.47</v>
      </c>
      <c r="K17" s="40">
        <v>266.85000000000002</v>
      </c>
      <c r="L17" s="48">
        <v>121.1</v>
      </c>
      <c r="M17" s="41">
        <v>238.82</v>
      </c>
      <c r="N17" s="41">
        <v>93.06</v>
      </c>
      <c r="O17" s="41">
        <v>145.76</v>
      </c>
      <c r="P17" s="41">
        <v>112.12</v>
      </c>
    </row>
    <row r="18" spans="1:16" ht="15.95" customHeight="1">
      <c r="B18" s="32" t="s">
        <v>28</v>
      </c>
      <c r="C18" s="38">
        <v>10.220000000000001</v>
      </c>
      <c r="D18" s="39">
        <v>1.2E-2</v>
      </c>
      <c r="E18" s="38">
        <v>497.48</v>
      </c>
      <c r="F18" s="39">
        <v>0.57399999999999995</v>
      </c>
      <c r="G18" s="38">
        <v>45.23</v>
      </c>
      <c r="H18" s="39">
        <v>5.1999999999999998E-2</v>
      </c>
      <c r="I18" s="39">
        <v>0.27</v>
      </c>
      <c r="J18" s="40">
        <v>957.87</v>
      </c>
      <c r="K18" s="40">
        <v>46.58</v>
      </c>
      <c r="L18" s="40">
        <v>33.01</v>
      </c>
      <c r="M18" s="41">
        <v>25.87</v>
      </c>
      <c r="N18" s="6">
        <v>12.3</v>
      </c>
      <c r="O18" s="41">
        <v>13.57</v>
      </c>
      <c r="P18" s="41">
        <v>7.24</v>
      </c>
    </row>
    <row r="19" spans="1:16" ht="15.95" customHeight="1">
      <c r="B19" s="32" t="s">
        <v>29</v>
      </c>
      <c r="C19" s="38">
        <v>144.16999999999999</v>
      </c>
      <c r="D19" s="39">
        <v>0.16600000000000001</v>
      </c>
      <c r="E19" s="38">
        <v>2621.33</v>
      </c>
      <c r="F19" s="39">
        <v>3.0249999999999999</v>
      </c>
      <c r="G19" s="38">
        <v>2201.91</v>
      </c>
      <c r="H19" s="39">
        <v>2.5409999999999999</v>
      </c>
      <c r="I19" s="39">
        <v>12.99</v>
      </c>
      <c r="J19" s="40">
        <v>15.73</v>
      </c>
      <c r="K19" s="41">
        <v>13.63</v>
      </c>
      <c r="L19" s="41">
        <v>5.24</v>
      </c>
      <c r="M19" s="41">
        <v>11.27</v>
      </c>
      <c r="N19" s="41">
        <v>2.88</v>
      </c>
      <c r="O19" s="41">
        <v>8.39</v>
      </c>
      <c r="P19" s="41">
        <v>12.84</v>
      </c>
    </row>
    <row r="20" spans="1:16" ht="15.95" customHeight="1">
      <c r="B20" s="32" t="s">
        <v>30</v>
      </c>
      <c r="C20" s="38">
        <v>0.192</v>
      </c>
      <c r="D20" s="39">
        <v>0</v>
      </c>
      <c r="E20" s="38">
        <v>11.21</v>
      </c>
      <c r="F20" s="39">
        <v>1.2999999999999999E-2</v>
      </c>
      <c r="G20" s="38">
        <v>2.79</v>
      </c>
      <c r="H20" s="39">
        <v>3.0000000000000001E-3</v>
      </c>
      <c r="I20" s="39">
        <v>1.6E-2</v>
      </c>
      <c r="J20" s="40">
        <v>82.47</v>
      </c>
      <c r="K20" s="40">
        <v>1.36</v>
      </c>
      <c r="L20" s="40">
        <v>0.6</v>
      </c>
      <c r="M20" s="41">
        <v>1.22</v>
      </c>
      <c r="N20" s="41">
        <v>0.05</v>
      </c>
      <c r="O20" s="41">
        <v>0.76</v>
      </c>
      <c r="P20" s="41">
        <v>0.05</v>
      </c>
    </row>
    <row r="21" spans="1:16" ht="15.95" customHeight="1">
      <c r="B21" s="32" t="s">
        <v>31</v>
      </c>
      <c r="C21" s="38">
        <v>6.34</v>
      </c>
      <c r="D21" s="39">
        <v>7.0000000000000001E-3</v>
      </c>
      <c r="E21" s="38">
        <v>115.77</v>
      </c>
      <c r="F21" s="39">
        <v>0.13400000000000001</v>
      </c>
      <c r="G21" s="38">
        <v>145.78</v>
      </c>
      <c r="H21" s="39">
        <v>0.17</v>
      </c>
      <c r="I21" s="39">
        <v>0.86</v>
      </c>
      <c r="J21" s="40">
        <v>0.73</v>
      </c>
      <c r="K21" s="40">
        <v>0.61</v>
      </c>
      <c r="L21" s="40">
        <v>0.24</v>
      </c>
      <c r="M21" s="41">
        <v>0.49</v>
      </c>
      <c r="N21" s="41">
        <v>0.12</v>
      </c>
      <c r="O21" s="41">
        <v>0.37</v>
      </c>
      <c r="P21" s="41">
        <v>0.61</v>
      </c>
    </row>
    <row r="22" spans="1:16" s="43" customFormat="1" ht="15.95" customHeight="1">
      <c r="B22" s="43" t="s">
        <v>32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</row>
    <row r="23" spans="1:16" s="3" customFormat="1" ht="19.5" customHeight="1">
      <c r="B23" s="34" t="s">
        <v>14</v>
      </c>
      <c r="C23" s="47">
        <f t="shared" ref="C23:K23" si="2">SUM(C16:C22)</f>
        <v>199.02199999999999</v>
      </c>
      <c r="D23" s="50">
        <f t="shared" si="2"/>
        <v>0.22900000000000001</v>
      </c>
      <c r="E23" s="47">
        <f t="shared" si="2"/>
        <v>5488.27</v>
      </c>
      <c r="F23" s="50">
        <f t="shared" si="2"/>
        <v>6.3360000000000003</v>
      </c>
      <c r="G23" s="47">
        <f t="shared" si="2"/>
        <v>2956.33</v>
      </c>
      <c r="H23" s="50">
        <f t="shared" si="2"/>
        <v>3.4130000000000003</v>
      </c>
      <c r="I23" s="50">
        <f t="shared" si="2"/>
        <v>17.445999999999998</v>
      </c>
      <c r="J23" s="47">
        <f t="shared" si="2"/>
        <v>5833.2699999999995</v>
      </c>
      <c r="K23" s="47">
        <f t="shared" si="2"/>
        <v>329.03000000000003</v>
      </c>
      <c r="L23" s="47">
        <f>SUM(L16:L22)</f>
        <v>160.19</v>
      </c>
      <c r="M23" s="47">
        <f>SUM(M16:M22)</f>
        <v>277.67</v>
      </c>
      <c r="N23" s="47">
        <f>SUM(N16:N22)</f>
        <v>108.41</v>
      </c>
      <c r="O23" s="47">
        <f>SUM(O16:O22)</f>
        <v>168.84999999999997</v>
      </c>
      <c r="P23" s="47">
        <f>SUM(P16:P22)</f>
        <v>132.86000000000001</v>
      </c>
    </row>
    <row r="24" spans="1:16" ht="6" customHeight="1">
      <c r="B24" s="32"/>
      <c r="C24" s="38"/>
      <c r="D24" s="39"/>
      <c r="E24" s="38"/>
      <c r="F24" s="39"/>
      <c r="G24" s="38"/>
      <c r="H24" s="39"/>
      <c r="I24" s="39"/>
      <c r="J24" s="40"/>
      <c r="K24" s="40"/>
      <c r="L24" s="40"/>
      <c r="M24" s="41"/>
      <c r="N24" s="41"/>
      <c r="O24" s="41"/>
      <c r="P24" s="41"/>
    </row>
    <row r="25" spans="1:16" ht="11.25" customHeight="1">
      <c r="A25" s="34" t="s">
        <v>9</v>
      </c>
      <c r="C25" s="38"/>
      <c r="D25" s="39"/>
      <c r="E25" s="38"/>
      <c r="F25" s="39"/>
      <c r="G25" s="38"/>
      <c r="H25" s="39"/>
      <c r="I25" s="39"/>
      <c r="J25" s="40"/>
      <c r="K25" s="40"/>
      <c r="L25" s="40"/>
      <c r="M25" s="41"/>
      <c r="N25" s="41"/>
      <c r="O25" s="41"/>
      <c r="P25" s="41"/>
    </row>
    <row r="26" spans="1:16" ht="15.95" customHeight="1">
      <c r="B26" s="32" t="s">
        <v>7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</row>
    <row r="27" spans="1:16" ht="15.95" customHeight="1">
      <c r="B27" s="32" t="s">
        <v>11</v>
      </c>
      <c r="C27" s="38">
        <v>4.99</v>
      </c>
      <c r="D27" s="39">
        <v>1.9E-2</v>
      </c>
      <c r="E27" s="38">
        <v>499.4</v>
      </c>
      <c r="F27" s="39">
        <v>1.921</v>
      </c>
      <c r="G27" s="38">
        <v>124.85</v>
      </c>
      <c r="H27" s="39">
        <v>0.48</v>
      </c>
      <c r="I27" s="39">
        <v>0.88</v>
      </c>
      <c r="J27" s="40">
        <v>1063.71</v>
      </c>
      <c r="K27" s="41">
        <v>57.43</v>
      </c>
      <c r="L27" s="40">
        <v>24.97</v>
      </c>
      <c r="M27" s="41">
        <v>38.700000000000003</v>
      </c>
      <c r="N27" s="41">
        <v>6.24</v>
      </c>
      <c r="O27" s="41">
        <v>32.46</v>
      </c>
      <c r="P27" s="41">
        <v>19.98</v>
      </c>
    </row>
    <row r="28" spans="1:16" ht="15.95" customHeight="1">
      <c r="B28" s="32" t="s">
        <v>28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</row>
    <row r="29" spans="1:16" ht="15.95" customHeight="1">
      <c r="B29" s="32" t="s">
        <v>29</v>
      </c>
      <c r="C29" s="38">
        <v>62.21</v>
      </c>
      <c r="D29" s="39">
        <v>0.24</v>
      </c>
      <c r="E29" s="38">
        <v>1131.03</v>
      </c>
      <c r="F29" s="39">
        <v>4.3499999999999996</v>
      </c>
      <c r="G29" s="38">
        <v>950.07</v>
      </c>
      <c r="H29" s="39">
        <v>3.6539999999999999</v>
      </c>
      <c r="I29" s="39">
        <v>6.7240000000000002</v>
      </c>
      <c r="J29" s="40">
        <v>6.79</v>
      </c>
      <c r="K29" s="40">
        <v>7.8</v>
      </c>
      <c r="L29" s="40">
        <v>1.47</v>
      </c>
      <c r="M29" s="41">
        <v>6.79</v>
      </c>
      <c r="N29" s="41">
        <v>1.24</v>
      </c>
      <c r="O29" s="41">
        <v>5.54</v>
      </c>
      <c r="P29" s="41">
        <v>36.19</v>
      </c>
    </row>
    <row r="30" spans="1:16" ht="15.95" customHeight="1">
      <c r="B30" s="32" t="s">
        <v>30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ht="15.95" customHeight="1">
      <c r="B31" s="32" t="s">
        <v>33</v>
      </c>
      <c r="C31" s="38">
        <v>3.51</v>
      </c>
      <c r="D31" s="39">
        <v>1.2999999999999999E-2</v>
      </c>
      <c r="E31" s="38">
        <v>96.03</v>
      </c>
      <c r="F31" s="39">
        <v>0.36899999999999999</v>
      </c>
      <c r="G31" s="38">
        <v>53.78</v>
      </c>
      <c r="H31" s="39">
        <v>0.20699999999999999</v>
      </c>
      <c r="I31" s="39">
        <v>0.38100000000000001</v>
      </c>
      <c r="J31" s="40">
        <v>0.40500000000000003</v>
      </c>
      <c r="K31" s="40">
        <v>0.33700000000000002</v>
      </c>
      <c r="L31" s="40">
        <v>0.13500000000000001</v>
      </c>
      <c r="M31" s="41">
        <v>0.27</v>
      </c>
      <c r="N31" s="41">
        <v>6.7000000000000004E-2</v>
      </c>
      <c r="O31" s="41">
        <v>0.20200000000000001</v>
      </c>
      <c r="P31" s="41">
        <v>0.33700000000000002</v>
      </c>
    </row>
    <row r="32" spans="1:16" s="43" customFormat="1" ht="15.95" customHeight="1">
      <c r="B32" s="44" t="s">
        <v>34</v>
      </c>
      <c r="C32" s="51">
        <v>35.520000000000003</v>
      </c>
      <c r="D32" s="52">
        <v>4.9000000000000002E-2</v>
      </c>
      <c r="E32" s="51">
        <v>459.62</v>
      </c>
      <c r="F32" s="52">
        <v>0.64</v>
      </c>
      <c r="G32" s="51">
        <v>1253.51</v>
      </c>
      <c r="H32" s="52">
        <v>1.74</v>
      </c>
      <c r="I32" s="52">
        <v>8.8699999999999992</v>
      </c>
      <c r="J32" s="49">
        <v>52.23</v>
      </c>
      <c r="K32" s="49">
        <v>1051.28</v>
      </c>
      <c r="L32" s="49">
        <v>1044.5999999999999</v>
      </c>
      <c r="M32" s="45">
        <v>907.75</v>
      </c>
      <c r="N32" s="45">
        <v>898.35</v>
      </c>
      <c r="O32" s="45">
        <v>9.36</v>
      </c>
      <c r="P32" s="45">
        <v>25.07</v>
      </c>
    </row>
    <row r="33" spans="2:16" s="3" customFormat="1" ht="18" customHeight="1">
      <c r="B33" s="34" t="s">
        <v>17</v>
      </c>
      <c r="C33" s="47">
        <f>SUM(C26:C32)</f>
        <v>106.23000000000002</v>
      </c>
      <c r="D33" s="47">
        <f t="shared" ref="D33:P33" si="3">SUM(D26:D32)</f>
        <v>0.32100000000000001</v>
      </c>
      <c r="E33" s="47">
        <f t="shared" si="3"/>
        <v>2186.08</v>
      </c>
      <c r="F33" s="47">
        <f t="shared" si="3"/>
        <v>7.2799999999999994</v>
      </c>
      <c r="G33" s="47">
        <f t="shared" si="3"/>
        <v>2382.21</v>
      </c>
      <c r="H33" s="47">
        <f t="shared" si="3"/>
        <v>6.0810000000000004</v>
      </c>
      <c r="I33" s="47">
        <f t="shared" si="3"/>
        <v>16.855</v>
      </c>
      <c r="J33" s="47">
        <f t="shared" si="3"/>
        <v>1123.135</v>
      </c>
      <c r="K33" s="47">
        <f t="shared" si="3"/>
        <v>1116.847</v>
      </c>
      <c r="L33" s="47">
        <f t="shared" si="3"/>
        <v>1071.175</v>
      </c>
      <c r="M33" s="47">
        <f t="shared" si="3"/>
        <v>953.51</v>
      </c>
      <c r="N33" s="47">
        <f t="shared" si="3"/>
        <v>905.89700000000005</v>
      </c>
      <c r="O33" s="47">
        <f t="shared" si="3"/>
        <v>47.561999999999998</v>
      </c>
      <c r="P33" s="47">
        <f t="shared" si="3"/>
        <v>81.576999999999998</v>
      </c>
    </row>
    <row r="34" spans="2:16" s="3" customFormat="1" ht="4.5" customHeight="1">
      <c r="B34" s="34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2:16" s="3" customFormat="1" ht="15.95" customHeight="1">
      <c r="B35" s="34" t="s">
        <v>42</v>
      </c>
      <c r="C35" s="47">
        <f t="shared" ref="C35:P35" si="4">SUM(C14,C23,C33)</f>
        <v>14114.982</v>
      </c>
      <c r="D35" s="47">
        <f t="shared" si="4"/>
        <v>2.6090000000000004</v>
      </c>
      <c r="E35" s="47">
        <f t="shared" si="4"/>
        <v>20883.910000000003</v>
      </c>
      <c r="F35" s="47">
        <f t="shared" si="4"/>
        <v>25.47</v>
      </c>
      <c r="G35" s="47">
        <f t="shared" si="4"/>
        <v>83304.38</v>
      </c>
      <c r="H35" s="47">
        <f t="shared" si="4"/>
        <v>21.526</v>
      </c>
      <c r="I35" s="47">
        <f t="shared" si="4"/>
        <v>432.79100000000005</v>
      </c>
      <c r="J35" s="47">
        <f t="shared" si="4"/>
        <v>20715.984999999997</v>
      </c>
      <c r="K35" s="47">
        <f t="shared" si="4"/>
        <v>13049.007</v>
      </c>
      <c r="L35" s="47">
        <f t="shared" si="4"/>
        <v>2476.5450000000001</v>
      </c>
      <c r="M35" s="47">
        <f t="shared" si="4"/>
        <v>12740.6</v>
      </c>
      <c r="N35" s="47">
        <f t="shared" si="4"/>
        <v>2049.8670000000002</v>
      </c>
      <c r="O35" s="47">
        <f t="shared" si="4"/>
        <v>657.56200000000001</v>
      </c>
      <c r="P35" s="47">
        <f t="shared" si="4"/>
        <v>2392.1970000000001</v>
      </c>
    </row>
    <row r="36" spans="2:16" ht="16.5" customHeight="1">
      <c r="B36" s="3" t="s">
        <v>44</v>
      </c>
      <c r="C36" s="19"/>
      <c r="D36" s="15"/>
      <c r="E36" s="19"/>
      <c r="F36" s="15"/>
      <c r="G36" s="19"/>
      <c r="H36" s="15"/>
      <c r="I36" s="15"/>
    </row>
    <row r="37" spans="2:16" ht="15.95" customHeight="1">
      <c r="B37" s="1" t="s">
        <v>35</v>
      </c>
      <c r="C37" s="19">
        <v>220.95</v>
      </c>
      <c r="D37" s="15">
        <v>0.16800000000000001</v>
      </c>
      <c r="E37" s="8">
        <v>109.25</v>
      </c>
      <c r="F37" s="15">
        <v>8.3000000000000004E-2</v>
      </c>
      <c r="G37" s="19">
        <v>2922.91</v>
      </c>
      <c r="H37" s="1">
        <v>2.2240000000000002</v>
      </c>
      <c r="I37" s="1">
        <v>8.1199999999999992</v>
      </c>
      <c r="J37" s="3">
        <v>6.94</v>
      </c>
      <c r="K37" s="53">
        <v>485.96</v>
      </c>
      <c r="L37" s="53">
        <v>485.96</v>
      </c>
      <c r="M37" s="3">
        <v>410.21</v>
      </c>
      <c r="N37" s="3">
        <v>410.21</v>
      </c>
      <c r="O37" s="54">
        <v>0</v>
      </c>
      <c r="P37" s="55">
        <v>0</v>
      </c>
    </row>
    <row r="38" spans="2:16" ht="15.95" customHeight="1">
      <c r="B38" s="1" t="s">
        <v>43</v>
      </c>
      <c r="C38" s="19">
        <v>1228.0999999999999</v>
      </c>
      <c r="D38" s="15">
        <v>0.14000000000000001</v>
      </c>
      <c r="E38" s="19">
        <v>73.900000000000006</v>
      </c>
      <c r="F38" s="19">
        <v>7.4999999999999997E-2</v>
      </c>
      <c r="G38" s="19">
        <v>5362.7</v>
      </c>
      <c r="H38" s="19">
        <v>2.94</v>
      </c>
      <c r="I38" s="19">
        <v>4.04</v>
      </c>
      <c r="J38" s="19">
        <v>34.1</v>
      </c>
      <c r="K38" s="56">
        <v>549.70000000000005</v>
      </c>
      <c r="L38" s="56">
        <v>549.70000000000005</v>
      </c>
      <c r="M38" s="19">
        <v>466</v>
      </c>
      <c r="N38" s="19">
        <v>466</v>
      </c>
      <c r="O38" s="19">
        <v>0</v>
      </c>
      <c r="P38" s="19">
        <v>89.2</v>
      </c>
    </row>
    <row r="39" spans="2:16" ht="15.95" customHeight="1">
      <c r="B39" s="1" t="s">
        <v>36</v>
      </c>
      <c r="C39" s="19">
        <v>115.2</v>
      </c>
      <c r="D39" s="15">
        <v>0.26</v>
      </c>
      <c r="E39" s="57">
        <v>14.66</v>
      </c>
      <c r="F39" s="15">
        <v>3.3000000000000002E-2</v>
      </c>
      <c r="G39" s="19">
        <v>628.35</v>
      </c>
      <c r="H39" s="15">
        <v>1.49</v>
      </c>
      <c r="I39" s="15">
        <v>1.95</v>
      </c>
      <c r="J39" s="54">
        <v>0</v>
      </c>
      <c r="K39" s="53">
        <v>113.1</v>
      </c>
      <c r="L39" s="53">
        <v>113.1</v>
      </c>
      <c r="M39" s="58">
        <v>108.58</v>
      </c>
      <c r="N39" s="58">
        <v>108.58</v>
      </c>
      <c r="O39" s="54">
        <v>0</v>
      </c>
      <c r="P39" s="55">
        <v>0</v>
      </c>
    </row>
    <row r="40" spans="2:16" ht="15.95" customHeight="1">
      <c r="B40" s="1" t="s">
        <v>37</v>
      </c>
      <c r="C40" s="19">
        <v>12.03</v>
      </c>
      <c r="D40" s="15">
        <v>3.3000000000000002E-2</v>
      </c>
      <c r="E40" s="58">
        <v>1.5</v>
      </c>
      <c r="F40" s="1">
        <v>4.0000000000000001E-3</v>
      </c>
      <c r="G40" s="19">
        <v>46.98</v>
      </c>
      <c r="H40" s="1">
        <v>0.14399999999999999</v>
      </c>
      <c r="I40" s="1">
        <v>0.11899999999999999</v>
      </c>
      <c r="J40" s="58">
        <v>0</v>
      </c>
      <c r="K40" s="53">
        <v>37.590000000000003</v>
      </c>
      <c r="L40" s="53">
        <v>37.590000000000003</v>
      </c>
      <c r="M40" s="58">
        <v>36.08</v>
      </c>
      <c r="N40" s="58">
        <v>36.08</v>
      </c>
      <c r="O40" s="54">
        <v>0</v>
      </c>
      <c r="P40" s="55">
        <v>0</v>
      </c>
    </row>
    <row r="41" spans="2:16" ht="15.95" customHeight="1">
      <c r="B41" s="1" t="s">
        <v>38</v>
      </c>
      <c r="C41" s="19">
        <v>238.27</v>
      </c>
      <c r="D41" s="15">
        <v>0.65300000000000002</v>
      </c>
      <c r="E41" s="19">
        <v>0</v>
      </c>
      <c r="F41" s="19">
        <v>0</v>
      </c>
      <c r="G41" s="19">
        <v>626.30999999999995</v>
      </c>
      <c r="H41" s="19">
        <v>1.716</v>
      </c>
      <c r="I41" s="19">
        <v>1.716</v>
      </c>
      <c r="J41" s="19">
        <v>0</v>
      </c>
      <c r="K41" s="56">
        <v>1688.6</v>
      </c>
      <c r="L41" s="56">
        <v>6.59</v>
      </c>
      <c r="M41" s="19">
        <v>1688.3</v>
      </c>
      <c r="N41" s="19">
        <v>4.6100000000000003</v>
      </c>
      <c r="O41" s="19">
        <v>0</v>
      </c>
      <c r="P41" s="19">
        <v>0</v>
      </c>
    </row>
    <row r="42" spans="2:16" ht="15.95" customHeight="1">
      <c r="B42" s="1" t="s">
        <v>39</v>
      </c>
      <c r="C42" s="19">
        <v>384.05</v>
      </c>
      <c r="D42" s="15">
        <v>3.34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56">
        <v>0</v>
      </c>
      <c r="L42" s="56">
        <v>0</v>
      </c>
      <c r="M42" s="19">
        <v>0</v>
      </c>
      <c r="N42" s="19">
        <v>0</v>
      </c>
      <c r="O42" s="19">
        <v>0</v>
      </c>
      <c r="P42" s="19">
        <v>0</v>
      </c>
    </row>
    <row r="44" spans="2:16" s="3" customFormat="1" ht="27.75" customHeight="1">
      <c r="B44" s="3" t="s">
        <v>40</v>
      </c>
      <c r="C44" s="19">
        <f>SUM(C35,C37,C39,C40,C41,C42,C38)</f>
        <v>16313.582000000002</v>
      </c>
      <c r="D44" s="19">
        <f>SUM(D35,D37,D39,D40,D41,D42,D38)</f>
        <v>7.2030000000000003</v>
      </c>
      <c r="E44" s="19">
        <f>SUM(E35,E37,E39,E40,E41,E42,E38)</f>
        <v>21083.220000000005</v>
      </c>
      <c r="F44" s="19">
        <f t="shared" ref="F44:P44" si="5">SUM(F35,F37,F39,F40,F41,F42,F38)</f>
        <v>25.664999999999999</v>
      </c>
      <c r="G44" s="19">
        <f t="shared" si="5"/>
        <v>92891.63</v>
      </c>
      <c r="H44" s="19">
        <f t="shared" si="5"/>
        <v>30.04</v>
      </c>
      <c r="I44" s="19">
        <f t="shared" si="5"/>
        <v>448.7360000000001</v>
      </c>
      <c r="J44" s="19">
        <f t="shared" si="5"/>
        <v>20757.024999999994</v>
      </c>
      <c r="K44" s="19">
        <f t="shared" si="5"/>
        <v>15923.957</v>
      </c>
      <c r="L44" s="19">
        <f t="shared" si="5"/>
        <v>3669.4850000000006</v>
      </c>
      <c r="M44" s="19">
        <f t="shared" si="5"/>
        <v>15449.769999999999</v>
      </c>
      <c r="N44" s="19">
        <f t="shared" si="5"/>
        <v>3075.3470000000002</v>
      </c>
      <c r="O44" s="19">
        <f t="shared" si="5"/>
        <v>657.56200000000001</v>
      </c>
      <c r="P44" s="19">
        <f t="shared" si="5"/>
        <v>2481.3969999999999</v>
      </c>
    </row>
    <row r="45" spans="2:16" ht="10.5" customHeight="1">
      <c r="C45" s="19"/>
      <c r="D45" s="33"/>
      <c r="E45" s="19"/>
      <c r="F45" s="15"/>
      <c r="G45" s="19"/>
      <c r="H45" s="15"/>
    </row>
    <row r="46" spans="2:16" ht="13.5" customHeight="1">
      <c r="B46" s="1" t="s">
        <v>46</v>
      </c>
      <c r="C46" s="19"/>
      <c r="D46" s="15"/>
      <c r="E46" s="19"/>
      <c r="F46" s="15"/>
      <c r="G46" s="19"/>
      <c r="H46" s="15"/>
    </row>
    <row r="47" spans="2:16" ht="12" customHeight="1">
      <c r="C47" s="19"/>
      <c r="D47" s="15"/>
      <c r="E47" s="19"/>
      <c r="F47" s="15"/>
      <c r="G47" s="19"/>
      <c r="H47" s="15"/>
      <c r="I47" s="26" t="s">
        <v>41</v>
      </c>
    </row>
    <row r="48" spans="2:16" ht="15.95" customHeight="1">
      <c r="C48" s="19"/>
      <c r="D48" s="15"/>
      <c r="E48" s="19"/>
      <c r="F48" s="15"/>
      <c r="G48" s="19"/>
      <c r="H48" s="15"/>
      <c r="I48" s="15"/>
    </row>
    <row r="49" spans="8:8" ht="15.95" customHeight="1">
      <c r="H49" s="15"/>
    </row>
  </sheetData>
  <phoneticPr fontId="0" type="noConversion"/>
  <printOptions gridLines="1"/>
  <pageMargins left="0.75" right="0.25" top="0.25" bottom="0.25" header="0.25" footer="0.25"/>
  <pageSetup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workbookViewId="0">
      <selection sqref="A1:IV65536"/>
    </sheetView>
  </sheetViews>
  <sheetFormatPr defaultRowHeight="15.95" customHeight="1"/>
  <cols>
    <col min="1" max="1" width="12.75" style="1" customWidth="1"/>
    <col min="2" max="2" width="9" style="1" customWidth="1"/>
    <col min="3" max="3" width="7" style="6" customWidth="1"/>
    <col min="4" max="4" width="11.25" style="6" customWidth="1"/>
    <col min="5" max="5" width="6.875" style="6" customWidth="1"/>
    <col min="6" max="6" width="11.75" style="6" customWidth="1"/>
    <col min="7" max="7" width="7" style="6" customWidth="1"/>
    <col min="8" max="8" width="6.625" style="6" customWidth="1"/>
    <col min="9" max="9" width="10.375" style="6" customWidth="1"/>
    <col min="10" max="10" width="11" style="6" customWidth="1"/>
    <col min="11" max="11" width="9" style="6" customWidth="1"/>
    <col min="12" max="12" width="9.25" style="6" customWidth="1"/>
    <col min="13" max="13" width="2.75" style="1" customWidth="1"/>
    <col min="14" max="16384" width="9" style="1"/>
  </cols>
  <sheetData>
    <row r="1" spans="1:12" ht="15.95" customHeight="1">
      <c r="A1" s="1" t="s">
        <v>355</v>
      </c>
    </row>
    <row r="2" spans="1:12" ht="15.95" customHeight="1">
      <c r="A2" s="1" t="s">
        <v>119</v>
      </c>
    </row>
    <row r="4" spans="1:12" s="3" customFormat="1" ht="15.95" customHeight="1">
      <c r="B4" s="8" t="s">
        <v>0</v>
      </c>
      <c r="C4" s="8" t="s">
        <v>0</v>
      </c>
      <c r="D4" s="8" t="s">
        <v>120</v>
      </c>
      <c r="E4" s="8" t="s">
        <v>120</v>
      </c>
      <c r="F4" s="8" t="s">
        <v>2</v>
      </c>
      <c r="G4" s="8" t="s">
        <v>2</v>
      </c>
      <c r="H4" s="8" t="s">
        <v>2</v>
      </c>
      <c r="I4" s="8" t="s">
        <v>3</v>
      </c>
      <c r="J4" s="8" t="s">
        <v>121</v>
      </c>
      <c r="K4" s="8" t="s">
        <v>122</v>
      </c>
      <c r="L4" s="8" t="s">
        <v>15</v>
      </c>
    </row>
    <row r="5" spans="1:12" s="3" customFormat="1" ht="15.95" customHeight="1">
      <c r="B5" s="8" t="s">
        <v>123</v>
      </c>
      <c r="C5" s="8" t="s">
        <v>123</v>
      </c>
      <c r="D5" s="8" t="s">
        <v>123</v>
      </c>
      <c r="E5" s="8" t="s">
        <v>123</v>
      </c>
      <c r="F5" s="8" t="s">
        <v>123</v>
      </c>
      <c r="G5" s="8" t="s">
        <v>123</v>
      </c>
      <c r="H5" s="8" t="s">
        <v>123</v>
      </c>
      <c r="I5" s="8" t="s">
        <v>123</v>
      </c>
      <c r="J5" s="8" t="s">
        <v>123</v>
      </c>
      <c r="K5" s="8" t="s">
        <v>123</v>
      </c>
      <c r="L5" s="8" t="s">
        <v>123</v>
      </c>
    </row>
    <row r="6" spans="1:12" s="3" customFormat="1" ht="15.95" customHeight="1">
      <c r="A6" s="3" t="s">
        <v>79</v>
      </c>
      <c r="B6" s="8" t="s">
        <v>5</v>
      </c>
      <c r="C6" s="8" t="s">
        <v>75</v>
      </c>
      <c r="D6" s="8" t="s">
        <v>5</v>
      </c>
      <c r="E6" s="8" t="s">
        <v>75</v>
      </c>
      <c r="F6" s="8" t="s">
        <v>5</v>
      </c>
      <c r="G6" s="8" t="s">
        <v>75</v>
      </c>
      <c r="H6" s="8" t="s">
        <v>77</v>
      </c>
      <c r="I6" s="8" t="s">
        <v>5</v>
      </c>
      <c r="J6" s="8" t="s">
        <v>5</v>
      </c>
      <c r="K6" s="8" t="s">
        <v>5</v>
      </c>
      <c r="L6" s="8" t="s">
        <v>5</v>
      </c>
    </row>
    <row r="7" spans="1:12" s="3" customFormat="1" ht="15.95" customHeight="1">
      <c r="A7" s="3" t="s">
        <v>88</v>
      </c>
      <c r="B7" s="8" t="s">
        <v>124</v>
      </c>
      <c r="C7" s="8" t="s">
        <v>124</v>
      </c>
      <c r="D7" s="8" t="s">
        <v>124</v>
      </c>
      <c r="E7" s="8" t="s">
        <v>124</v>
      </c>
      <c r="F7" s="8" t="s">
        <v>124</v>
      </c>
      <c r="G7" s="8" t="s">
        <v>124</v>
      </c>
      <c r="H7" s="8" t="s">
        <v>124</v>
      </c>
      <c r="I7" s="8" t="s">
        <v>124</v>
      </c>
      <c r="J7" s="8" t="s">
        <v>124</v>
      </c>
      <c r="K7" s="8" t="s">
        <v>124</v>
      </c>
      <c r="L7" s="8" t="s">
        <v>124</v>
      </c>
    </row>
    <row r="8" spans="1:12" ht="15.95" customHeight="1">
      <c r="A8" s="1" t="s">
        <v>97</v>
      </c>
      <c r="B8" s="41">
        <v>394.06320209655667</v>
      </c>
      <c r="C8" s="42">
        <v>5.9800958572718485E-2</v>
      </c>
      <c r="D8" s="42">
        <v>481.60637362478758</v>
      </c>
      <c r="E8" s="42">
        <v>0.44131058289381392</v>
      </c>
      <c r="F8" s="42">
        <v>2145.3704103646328</v>
      </c>
      <c r="G8" s="42">
        <v>0.35890040144366236</v>
      </c>
      <c r="H8" s="42">
        <v>10.965226541863677</v>
      </c>
      <c r="I8" s="42">
        <v>510.89181728520282</v>
      </c>
      <c r="J8" s="42">
        <v>313.09206285987545</v>
      </c>
      <c r="K8" s="42">
        <v>309.81614539915648</v>
      </c>
      <c r="L8" s="42">
        <v>73.728106216848857</v>
      </c>
    </row>
    <row r="9" spans="1:12" ht="15.95" customHeight="1">
      <c r="A9" s="1" t="s">
        <v>98</v>
      </c>
      <c r="B9" s="41">
        <v>864.11956903934561</v>
      </c>
      <c r="C9" s="42">
        <v>0.36682349145153365</v>
      </c>
      <c r="D9" s="42">
        <v>406.76684180280745</v>
      </c>
      <c r="E9" s="42">
        <v>0.34864147567665948</v>
      </c>
      <c r="F9" s="42">
        <v>5220.0859174541938</v>
      </c>
      <c r="G9" s="42">
        <v>1.9896710062051897</v>
      </c>
      <c r="H9" s="42">
        <v>26.680439133654769</v>
      </c>
      <c r="I9" s="42">
        <v>411.49431189537165</v>
      </c>
      <c r="J9" s="42">
        <v>803.34246509139086</v>
      </c>
      <c r="K9" s="42">
        <v>800.89586579755098</v>
      </c>
      <c r="L9" s="42">
        <v>84.964739022165276</v>
      </c>
    </row>
    <row r="10" spans="1:12" ht="15.95" customHeight="1">
      <c r="A10" s="1" t="s">
        <v>99</v>
      </c>
      <c r="B10" s="41">
        <v>763.59037476841263</v>
      </c>
      <c r="C10" s="42">
        <v>5.8180801403881932E-2</v>
      </c>
      <c r="D10" s="42">
        <v>942.74087770379072</v>
      </c>
      <c r="E10" s="42">
        <v>0.85006716297109952</v>
      </c>
      <c r="F10" s="42">
        <v>4062.8208981461107</v>
      </c>
      <c r="G10" s="42">
        <v>0.38691174818641239</v>
      </c>
      <c r="H10" s="42">
        <v>20.765529034969013</v>
      </c>
      <c r="I10" s="42">
        <v>983.88725664028243</v>
      </c>
      <c r="J10" s="42">
        <v>596.92854779413972</v>
      </c>
      <c r="K10" s="42">
        <v>589.89882541570159</v>
      </c>
      <c r="L10" s="42">
        <v>142.4559680400227</v>
      </c>
    </row>
    <row r="11" spans="1:12" ht="15.95" customHeight="1">
      <c r="A11" s="1" t="s">
        <v>100</v>
      </c>
      <c r="B11" s="41">
        <v>142.42936551394106</v>
      </c>
      <c r="C11" s="42">
        <v>0.122675466263638</v>
      </c>
      <c r="D11" s="42">
        <v>48.330974331901189</v>
      </c>
      <c r="E11" s="42">
        <v>4.1932474889903336E-2</v>
      </c>
      <c r="F11" s="42">
        <v>1044.2418302776864</v>
      </c>
      <c r="G11" s="42">
        <v>0.65864961657599752</v>
      </c>
      <c r="H11" s="42">
        <v>5.3372360214192867</v>
      </c>
      <c r="I11" s="42">
        <v>52.134837113344744</v>
      </c>
      <c r="J11" s="42">
        <v>169.18195650234091</v>
      </c>
      <c r="K11" s="42">
        <v>168.90296687246379</v>
      </c>
      <c r="L11" s="42">
        <v>12.750207414436868</v>
      </c>
    </row>
    <row r="12" spans="1:12" ht="15.95" customHeight="1">
      <c r="A12" s="1" t="s">
        <v>101</v>
      </c>
      <c r="B12" s="41">
        <v>2242.8353552818417</v>
      </c>
      <c r="C12" s="42">
        <v>9.048567364528029E-2</v>
      </c>
      <c r="D12" s="42">
        <v>1508.7651921009849</v>
      </c>
      <c r="E12" s="42">
        <v>1.3062322531422677</v>
      </c>
      <c r="F12" s="42">
        <v>12347.400014628334</v>
      </c>
      <c r="G12" s="42">
        <v>0.60048370996250122</v>
      </c>
      <c r="H12" s="42">
        <v>63.108933408100377</v>
      </c>
      <c r="I12" s="42">
        <v>1523.9435386784512</v>
      </c>
      <c r="J12" s="42">
        <v>1776.0668187738602</v>
      </c>
      <c r="K12" s="42">
        <v>1766.6481324074414</v>
      </c>
      <c r="L12" s="42">
        <v>274.17093699487106</v>
      </c>
    </row>
    <row r="13" spans="1:12" ht="15.95" customHeight="1">
      <c r="A13" s="1" t="s">
        <v>102</v>
      </c>
      <c r="B13" s="41">
        <v>727.24396400305432</v>
      </c>
      <c r="C13" s="42">
        <v>0.49579844304646614</v>
      </c>
      <c r="D13" s="42">
        <v>266.98312681725184</v>
      </c>
      <c r="E13" s="42">
        <v>0.23066827623426808</v>
      </c>
      <c r="F13" s="42">
        <v>4623.5977569221768</v>
      </c>
      <c r="G13" s="42">
        <v>2.6674108491629993</v>
      </c>
      <c r="H13" s="42">
        <v>23.631721868713353</v>
      </c>
      <c r="I13" s="42">
        <v>274.98315076355811</v>
      </c>
      <c r="J13" s="42">
        <v>737.51183985954242</v>
      </c>
      <c r="K13" s="42">
        <v>735.94378368679941</v>
      </c>
      <c r="L13" s="42">
        <v>62.346647696804808</v>
      </c>
    </row>
    <row r="14" spans="1:12" ht="15.95" customHeight="1">
      <c r="A14" s="1" t="s">
        <v>103</v>
      </c>
      <c r="B14" s="41">
        <v>1770.655435816918</v>
      </c>
      <c r="C14" s="42">
        <v>0.10172814373394158</v>
      </c>
      <c r="D14" s="42">
        <v>925.47076505326709</v>
      </c>
      <c r="E14" s="42">
        <v>0.76654205276950038</v>
      </c>
      <c r="F14" s="42">
        <v>9878.338212346358</v>
      </c>
      <c r="G14" s="42">
        <v>0.61180912077361005</v>
      </c>
      <c r="H14" s="42">
        <v>50.489284196436941</v>
      </c>
      <c r="I14" s="42">
        <v>900.57271087754145</v>
      </c>
      <c r="J14" s="42">
        <v>1428.3611778303773</v>
      </c>
      <c r="K14" s="42">
        <v>1422.8438350358451</v>
      </c>
      <c r="L14" s="42">
        <v>183.65131175272199</v>
      </c>
    </row>
    <row r="15" spans="1:12" ht="15.95" customHeight="1">
      <c r="A15" s="1" t="s">
        <v>104</v>
      </c>
      <c r="B15" s="41">
        <v>678.00900726730015</v>
      </c>
      <c r="C15" s="42">
        <v>0.1708620723267068</v>
      </c>
      <c r="D15" s="42">
        <v>376.76133463847623</v>
      </c>
      <c r="E15" s="42">
        <v>0.32308717518981367</v>
      </c>
      <c r="F15" s="42">
        <v>3943.5358528953038</v>
      </c>
      <c r="G15" s="42">
        <v>0.94141007348453676</v>
      </c>
      <c r="H15" s="42">
        <v>20.155849914798225</v>
      </c>
      <c r="I15" s="42">
        <v>379.17264071235155</v>
      </c>
      <c r="J15" s="42">
        <v>590.49008965008863</v>
      </c>
      <c r="K15" s="42">
        <v>588.18961935705954</v>
      </c>
      <c r="L15" s="42">
        <v>73.567166844406984</v>
      </c>
    </row>
    <row r="16" spans="1:12" ht="15.95" customHeight="1">
      <c r="A16" s="1" t="s">
        <v>105</v>
      </c>
      <c r="B16" s="41">
        <v>1460.6282713854425</v>
      </c>
      <c r="C16" s="42">
        <v>0.13408743939880249</v>
      </c>
      <c r="D16" s="42">
        <v>2739.4467939199444</v>
      </c>
      <c r="E16" s="42">
        <v>2.5443827331825544</v>
      </c>
      <c r="F16" s="42">
        <v>8026.5203968415517</v>
      </c>
      <c r="G16" s="42">
        <v>0.94367756212760556</v>
      </c>
      <c r="H16" s="42">
        <v>41.024437583856823</v>
      </c>
      <c r="I16" s="42">
        <v>2933.1812593520467</v>
      </c>
      <c r="J16" s="42">
        <v>1226.4606475893215</v>
      </c>
      <c r="K16" s="42">
        <v>1205.0065974112238</v>
      </c>
      <c r="L16" s="42">
        <v>397.2196376826771</v>
      </c>
    </row>
    <row r="17" spans="1:12" ht="15.95" customHeight="1">
      <c r="A17" s="1" t="s">
        <v>106</v>
      </c>
      <c r="B17" s="41">
        <v>106.29098672561335</v>
      </c>
      <c r="C17" s="42">
        <v>9.4447704405491328E-2</v>
      </c>
      <c r="D17" s="42">
        <v>26.904431965022162</v>
      </c>
      <c r="E17" s="42">
        <v>2.2444553009260817E-2</v>
      </c>
      <c r="F17" s="42">
        <v>787.80962747300316</v>
      </c>
      <c r="G17" s="42">
        <v>0.50613985296272046</v>
      </c>
      <c r="H17" s="42">
        <v>4.0265825404175715</v>
      </c>
      <c r="I17" s="42">
        <v>28.771856729111757</v>
      </c>
      <c r="J17" s="42">
        <v>127.92617930684598</v>
      </c>
      <c r="K17" s="42">
        <v>127.28288089200738</v>
      </c>
      <c r="L17" s="42">
        <v>8.3453189636612954</v>
      </c>
    </row>
    <row r="18" spans="1:12" ht="15.95" customHeight="1">
      <c r="A18" s="1" t="s">
        <v>107</v>
      </c>
      <c r="B18" s="41">
        <v>548.14752467441065</v>
      </c>
      <c r="C18" s="42">
        <v>7.1763882833662612E-2</v>
      </c>
      <c r="D18" s="42">
        <v>1379.6188897146735</v>
      </c>
      <c r="E18" s="42">
        <v>1.2980510877643545</v>
      </c>
      <c r="F18" s="42">
        <v>3032.5176048642088</v>
      </c>
      <c r="G18" s="42">
        <v>0.49925635258455192</v>
      </c>
      <c r="H18" s="42">
        <v>15.499534424861512</v>
      </c>
      <c r="I18" s="42">
        <v>1494.0315898103918</v>
      </c>
      <c r="J18" s="42">
        <v>472.14780785994645</v>
      </c>
      <c r="K18" s="42">
        <v>461.38520247810038</v>
      </c>
      <c r="L18" s="42">
        <v>193.63567019057399</v>
      </c>
    </row>
    <row r="19" spans="1:12" ht="15.95" customHeight="1">
      <c r="A19" s="1" t="s">
        <v>108</v>
      </c>
      <c r="B19" s="41">
        <v>410.18932268951869</v>
      </c>
      <c r="C19" s="42">
        <v>6.7587380891920498E-2</v>
      </c>
      <c r="D19" s="42">
        <v>1044.2963310673451</v>
      </c>
      <c r="E19" s="42">
        <v>0.98447467169631586</v>
      </c>
      <c r="F19" s="42">
        <v>2304.3811021318252</v>
      </c>
      <c r="G19" s="42">
        <v>0.44900868686808965</v>
      </c>
      <c r="H19" s="42">
        <v>11.777947855340438</v>
      </c>
      <c r="I19" s="42">
        <v>1133.3221967887412</v>
      </c>
      <c r="J19" s="42">
        <v>359.89335618257815</v>
      </c>
      <c r="K19" s="42">
        <v>351.79495421099347</v>
      </c>
      <c r="L19" s="42">
        <v>146.73799765178498</v>
      </c>
    </row>
    <row r="20" spans="1:12" ht="15.95" customHeight="1">
      <c r="A20" s="1" t="s">
        <v>109</v>
      </c>
      <c r="B20" s="41">
        <v>827.40116702483078</v>
      </c>
      <c r="C20" s="42">
        <v>4.7180489480812673E-2</v>
      </c>
      <c r="D20" s="42">
        <v>1035.2651567516373</v>
      </c>
      <c r="E20" s="42">
        <v>0.93606374030051476</v>
      </c>
      <c r="F20" s="42">
        <v>4514.0477776536745</v>
      </c>
      <c r="G20" s="42">
        <v>0.33578043466120305</v>
      </c>
      <c r="H20" s="42">
        <v>23.071799752452115</v>
      </c>
      <c r="I20" s="42">
        <v>1082.5448334119187</v>
      </c>
      <c r="J20" s="42">
        <v>678.89742777891968</v>
      </c>
      <c r="K20" s="42">
        <v>670.64435729593367</v>
      </c>
      <c r="L20" s="42">
        <v>159.26310553194938</v>
      </c>
    </row>
    <row r="21" spans="1:12" ht="15.95" customHeight="1">
      <c r="A21" s="1" t="s">
        <v>110</v>
      </c>
      <c r="B21" s="41">
        <v>2874.0989445028135</v>
      </c>
      <c r="C21" s="42">
        <v>0.17319461962231747</v>
      </c>
      <c r="D21" s="42">
        <v>2026.6240505081109</v>
      </c>
      <c r="E21" s="42">
        <v>1.7582517885405433</v>
      </c>
      <c r="F21" s="42">
        <v>16034.160348000942</v>
      </c>
      <c r="G21" s="42">
        <v>1.0823253404357027</v>
      </c>
      <c r="H21" s="42">
        <v>81.952375112004816</v>
      </c>
      <c r="I21" s="42">
        <v>2050.6337379416873</v>
      </c>
      <c r="J21" s="42">
        <v>2322.8285203207729</v>
      </c>
      <c r="K21" s="42">
        <v>2310.1615596397228</v>
      </c>
      <c r="L21" s="42">
        <v>364.93476599707481</v>
      </c>
    </row>
    <row r="22" spans="1:12" ht="15.95" customHeight="1"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2" ht="15.95" customHeight="1">
      <c r="A23" s="1" t="s">
        <v>111</v>
      </c>
      <c r="B23" s="41">
        <v>13809.702490790001</v>
      </c>
      <c r="C23" s="42">
        <v>2.0546165670771739</v>
      </c>
      <c r="D23" s="42">
        <v>13209.581139999998</v>
      </c>
      <c r="E23" s="42">
        <v>11.852150028260869</v>
      </c>
      <c r="F23" s="42">
        <v>77964.827749999997</v>
      </c>
      <c r="G23" s="42">
        <v>12.03143475543478</v>
      </c>
      <c r="H23" s="42">
        <v>398.48689738888891</v>
      </c>
      <c r="I23" s="42">
        <v>13759.565738000003</v>
      </c>
      <c r="J23" s="42">
        <v>11603.128897400002</v>
      </c>
      <c r="K23" s="42">
        <v>11509.4147259</v>
      </c>
      <c r="L23" s="42">
        <v>2177.7715800000001</v>
      </c>
    </row>
    <row r="24" spans="1:12" ht="15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</row>
    <row r="25" spans="1:12" ht="15.95" customHeight="1">
      <c r="A25" s="1" t="s">
        <v>112</v>
      </c>
      <c r="B25" s="41">
        <v>9769.6745146633839</v>
      </c>
      <c r="C25" s="42">
        <v>0.91940441651852578</v>
      </c>
      <c r="D25" s="42">
        <v>11233.599071688195</v>
      </c>
      <c r="E25" s="42">
        <v>10.183211048390628</v>
      </c>
      <c r="F25" s="42">
        <v>54299.270010381966</v>
      </c>
      <c r="G25" s="42">
        <v>5.8211337058084451</v>
      </c>
      <c r="H25" s="42">
        <v>277.52960227528564</v>
      </c>
      <c r="I25" s="42">
        <v>11793.342923751181</v>
      </c>
      <c r="J25" s="42">
        <v>8043.4233249686022</v>
      </c>
      <c r="K25" s="42">
        <v>7961.5416220227453</v>
      </c>
      <c r="L25" s="42">
        <v>1773.2417146839011</v>
      </c>
    </row>
    <row r="26" spans="1:12" ht="15.95" customHeight="1">
      <c r="A26" s="1" t="s">
        <v>113</v>
      </c>
      <c r="B26" s="41">
        <v>4040.0279761266183</v>
      </c>
      <c r="C26" s="42">
        <v>1.1352121505586481</v>
      </c>
      <c r="D26" s="42">
        <v>1975.9820683118025</v>
      </c>
      <c r="E26" s="42">
        <v>1.6689389798702416</v>
      </c>
      <c r="F26" s="42">
        <v>23665.557739618034</v>
      </c>
      <c r="G26" s="42">
        <v>6.2103010496263353</v>
      </c>
      <c r="H26" s="42">
        <v>120.95729511360328</v>
      </c>
      <c r="I26" s="42">
        <v>1966.2228142488227</v>
      </c>
      <c r="J26" s="42">
        <v>3559.7055724313991</v>
      </c>
      <c r="K26" s="42">
        <v>3547.8731038772553</v>
      </c>
      <c r="L26" s="42">
        <v>404.52986531609906</v>
      </c>
    </row>
    <row r="30" spans="1:12" ht="15.95" customHeight="1">
      <c r="G30" s="7" t="s">
        <v>125</v>
      </c>
    </row>
  </sheetData>
  <printOptions gridLines="1"/>
  <pageMargins left="0.7" right="0.45" top="0.5" bottom="0.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sqref="A1:IV65536"/>
    </sheetView>
  </sheetViews>
  <sheetFormatPr defaultRowHeight="12.75"/>
  <cols>
    <col min="1" max="1" width="9" style="1"/>
    <col min="2" max="3" width="6.625" style="6" customWidth="1"/>
    <col min="4" max="4" width="7.875" style="6" customWidth="1"/>
    <col min="5" max="5" width="6.375" style="6" customWidth="1"/>
    <col min="6" max="6" width="9" style="6"/>
    <col min="7" max="7" width="6.625" style="6" customWidth="1"/>
    <col min="8" max="8" width="6.25" style="6" customWidth="1"/>
    <col min="9" max="10" width="9" style="6"/>
    <col min="11" max="11" width="7.125" style="6" customWidth="1"/>
    <col min="12" max="12" width="6.625" style="6" customWidth="1"/>
    <col min="13" max="13" width="6.5" style="6" customWidth="1"/>
    <col min="14" max="14" width="7.125" style="6" customWidth="1"/>
    <col min="15" max="15" width="7.25" style="6" customWidth="1"/>
    <col min="16" max="16" width="2.125" style="1" customWidth="1"/>
    <col min="17" max="16384" width="9" style="1"/>
  </cols>
  <sheetData>
    <row r="1" spans="1:15" ht="19.5" customHeight="1">
      <c r="A1" s="3" t="s">
        <v>354</v>
      </c>
      <c r="B1" s="3"/>
      <c r="C1" s="1"/>
    </row>
    <row r="2" spans="1:15">
      <c r="A2" s="1" t="s">
        <v>126</v>
      </c>
    </row>
    <row r="3" spans="1:15" s="3" customFormat="1" ht="15.95" customHeight="1">
      <c r="A3" s="1" t="s">
        <v>350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s="3" customFormat="1" ht="15.95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s="3" customFormat="1" ht="15.95" customHeight="1">
      <c r="B5" s="8" t="s">
        <v>0</v>
      </c>
      <c r="C5" s="8" t="s">
        <v>0</v>
      </c>
      <c r="D5" s="8" t="s">
        <v>120</v>
      </c>
      <c r="E5" s="8" t="s">
        <v>120</v>
      </c>
      <c r="F5" s="8" t="s">
        <v>2</v>
      </c>
      <c r="G5" s="8" t="s">
        <v>2</v>
      </c>
      <c r="H5" s="8" t="s">
        <v>2</v>
      </c>
      <c r="I5" s="8" t="s">
        <v>3</v>
      </c>
      <c r="J5" s="8" t="s">
        <v>121</v>
      </c>
      <c r="K5" s="8" t="s">
        <v>127</v>
      </c>
      <c r="L5" s="8" t="s">
        <v>122</v>
      </c>
      <c r="M5" s="8" t="s">
        <v>128</v>
      </c>
      <c r="N5" s="8" t="s">
        <v>129</v>
      </c>
      <c r="O5" s="8" t="s">
        <v>15</v>
      </c>
    </row>
    <row r="6" spans="1:15" s="3" customFormat="1" ht="15.95" customHeight="1">
      <c r="B6" s="8" t="s">
        <v>123</v>
      </c>
      <c r="C6" s="8" t="s">
        <v>123</v>
      </c>
      <c r="D6" s="8" t="s">
        <v>123</v>
      </c>
      <c r="E6" s="8" t="s">
        <v>123</v>
      </c>
      <c r="F6" s="8" t="s">
        <v>123</v>
      </c>
      <c r="G6" s="8" t="s">
        <v>123</v>
      </c>
      <c r="H6" s="8" t="s">
        <v>123</v>
      </c>
      <c r="I6" s="8" t="s">
        <v>123</v>
      </c>
      <c r="J6" s="8" t="s">
        <v>123</v>
      </c>
      <c r="K6" s="8" t="s">
        <v>123</v>
      </c>
      <c r="L6" s="8" t="s">
        <v>123</v>
      </c>
      <c r="M6" s="8" t="s">
        <v>123</v>
      </c>
      <c r="N6" s="8" t="s">
        <v>123</v>
      </c>
      <c r="O6" s="8" t="s">
        <v>123</v>
      </c>
    </row>
    <row r="7" spans="1:15" s="3" customFormat="1" ht="15.95" customHeight="1">
      <c r="A7" s="3" t="s">
        <v>79</v>
      </c>
      <c r="B7" s="144" t="s">
        <v>5</v>
      </c>
      <c r="C7" s="144" t="s">
        <v>75</v>
      </c>
      <c r="D7" s="144" t="s">
        <v>5</v>
      </c>
      <c r="E7" s="144" t="s">
        <v>75</v>
      </c>
      <c r="F7" s="144" t="s">
        <v>5</v>
      </c>
      <c r="G7" s="144" t="s">
        <v>75</v>
      </c>
      <c r="H7" s="144" t="s">
        <v>77</v>
      </c>
      <c r="I7" s="144" t="s">
        <v>5</v>
      </c>
      <c r="J7" s="144" t="s">
        <v>5</v>
      </c>
      <c r="K7" s="144" t="s">
        <v>5</v>
      </c>
      <c r="L7" s="144" t="s">
        <v>5</v>
      </c>
      <c r="M7" s="144" t="s">
        <v>5</v>
      </c>
      <c r="N7" s="144" t="s">
        <v>5</v>
      </c>
      <c r="O7" s="144" t="s">
        <v>5</v>
      </c>
    </row>
    <row r="8" spans="1:15" s="3" customFormat="1" ht="15.95" customHeight="1">
      <c r="A8" s="3" t="s">
        <v>88</v>
      </c>
      <c r="B8" s="144" t="s">
        <v>124</v>
      </c>
      <c r="C8" s="144" t="s">
        <v>124</v>
      </c>
      <c r="D8" s="144" t="s">
        <v>124</v>
      </c>
      <c r="E8" s="144" t="s">
        <v>124</v>
      </c>
      <c r="F8" s="144" t="s">
        <v>124</v>
      </c>
      <c r="G8" s="144" t="s">
        <v>124</v>
      </c>
      <c r="H8" s="144" t="s">
        <v>124</v>
      </c>
      <c r="I8" s="144" t="s">
        <v>124</v>
      </c>
      <c r="J8" s="144" t="s">
        <v>124</v>
      </c>
      <c r="K8" s="144" t="s">
        <v>124</v>
      </c>
      <c r="L8" s="144" t="s">
        <v>124</v>
      </c>
      <c r="M8" s="144" t="s">
        <v>124</v>
      </c>
      <c r="N8" s="144" t="s">
        <v>124</v>
      </c>
      <c r="O8" s="144" t="s">
        <v>124</v>
      </c>
    </row>
    <row r="9" spans="1:15" ht="15.95" customHeight="1">
      <c r="A9" s="1" t="s">
        <v>97</v>
      </c>
      <c r="B9" s="42">
        <v>5.2155423360561626</v>
      </c>
      <c r="C9" s="42">
        <v>6.0179334646801872E-3</v>
      </c>
      <c r="D9" s="42">
        <v>140.39695243705282</v>
      </c>
      <c r="E9" s="42">
        <v>0.1619964835812148</v>
      </c>
      <c r="F9" s="42">
        <v>82.221224832134112</v>
      </c>
      <c r="G9" s="42">
        <v>9.4870644037077803E-2</v>
      </c>
      <c r="H9" s="42">
        <v>0.48489440285617552</v>
      </c>
      <c r="I9" s="42">
        <v>146.36285465661913</v>
      </c>
      <c r="J9" s="42">
        <v>15.128291857641845</v>
      </c>
      <c r="K9" s="42">
        <v>10.85806487272604</v>
      </c>
      <c r="L9" s="42">
        <v>12.901610633003489</v>
      </c>
      <c r="M9" s="42">
        <v>8.6031111445667925</v>
      </c>
      <c r="N9" s="42">
        <v>4.2921403217914795</v>
      </c>
      <c r="O9" s="42">
        <v>3.4901624635577444</v>
      </c>
    </row>
    <row r="10" spans="1:15" ht="15.95" customHeight="1">
      <c r="A10" s="1" t="s">
        <v>98</v>
      </c>
      <c r="B10" s="42">
        <v>3.81239159133326</v>
      </c>
      <c r="C10" s="42">
        <v>4.3989133746152997E-3</v>
      </c>
      <c r="D10" s="42">
        <v>102.62559987665146</v>
      </c>
      <c r="E10" s="42">
        <v>0.11841415370382863</v>
      </c>
      <c r="F10" s="42">
        <v>60.101037625969738</v>
      </c>
      <c r="G10" s="42">
        <v>6.9347351106888167E-2</v>
      </c>
      <c r="H10" s="42">
        <v>0.35444201676853948</v>
      </c>
      <c r="I10" s="42">
        <v>106.98648010560758</v>
      </c>
      <c r="J10" s="42">
        <v>11.058288659760221</v>
      </c>
      <c r="K10" s="42">
        <v>7.9368918037071499</v>
      </c>
      <c r="L10" s="42">
        <v>9.4306572016269463</v>
      </c>
      <c r="M10" s="42">
        <v>6.2885940662602486</v>
      </c>
      <c r="N10" s="42">
        <v>3.1374147916501669</v>
      </c>
      <c r="O10" s="42">
        <v>2.5511950955643132</v>
      </c>
    </row>
    <row r="11" spans="1:15" ht="15.95" customHeight="1">
      <c r="A11" s="1" t="s">
        <v>99</v>
      </c>
      <c r="B11" s="42">
        <v>12.893688843999465</v>
      </c>
      <c r="C11" s="42">
        <v>1.4877333281537845E-2</v>
      </c>
      <c r="D11" s="42">
        <v>347.0846371727464</v>
      </c>
      <c r="E11" s="42">
        <v>0.40048227366086131</v>
      </c>
      <c r="F11" s="42">
        <v>203.26455448920811</v>
      </c>
      <c r="G11" s="42">
        <v>0.23453602441062468</v>
      </c>
      <c r="H11" s="42">
        <v>1.1987396803209709</v>
      </c>
      <c r="I11" s="42">
        <v>361.83334055514098</v>
      </c>
      <c r="J11" s="42">
        <v>37.399655756824473</v>
      </c>
      <c r="K11" s="42">
        <v>26.842943819866374</v>
      </c>
      <c r="L11" s="42">
        <v>31.894929111853475</v>
      </c>
      <c r="M11" s="42">
        <v>21.268322839896094</v>
      </c>
      <c r="N11" s="42">
        <v>10.610885353451216</v>
      </c>
      <c r="O11" s="42">
        <v>8.6282625891114222</v>
      </c>
    </row>
    <row r="12" spans="1:15" ht="15.95" customHeight="1">
      <c r="A12" s="1" t="s">
        <v>100</v>
      </c>
      <c r="B12" s="42">
        <v>0.3689335606983431</v>
      </c>
      <c r="C12" s="42">
        <v>4.2569257003654968E-4</v>
      </c>
      <c r="D12" s="42">
        <v>9.9313061300860372</v>
      </c>
      <c r="E12" s="42">
        <v>1.1459199380868505E-2</v>
      </c>
      <c r="F12" s="42">
        <v>5.8161102504319926</v>
      </c>
      <c r="G12" s="42">
        <v>6.710896442806146E-3</v>
      </c>
      <c r="H12" s="42">
        <v>3.4300137374342524E-2</v>
      </c>
      <c r="I12" s="42">
        <v>10.353318148553722</v>
      </c>
      <c r="J12" s="42">
        <v>1.0701350353804235</v>
      </c>
      <c r="K12" s="42">
        <v>0.76807056249831251</v>
      </c>
      <c r="L12" s="42">
        <v>0.91262554167604149</v>
      </c>
      <c r="M12" s="42">
        <v>0.60856114726674648</v>
      </c>
      <c r="N12" s="42">
        <v>0.3036145639137634</v>
      </c>
      <c r="O12" s="42">
        <v>0.24688478822122523</v>
      </c>
    </row>
    <row r="13" spans="1:15" ht="15.95" customHeight="1">
      <c r="A13" s="1" t="s">
        <v>101</v>
      </c>
      <c r="B13" s="42">
        <v>17.632242745480578</v>
      </c>
      <c r="C13" s="42">
        <v>2.0344895475554514E-2</v>
      </c>
      <c r="D13" s="42">
        <v>474.6415591303043</v>
      </c>
      <c r="E13" s="42">
        <v>0.5476633374580433</v>
      </c>
      <c r="F13" s="42">
        <v>277.96622127837571</v>
      </c>
      <c r="G13" s="42">
        <v>0.32073025532120281</v>
      </c>
      <c r="H13" s="42">
        <v>1.639287971641703</v>
      </c>
      <c r="I13" s="42">
        <v>494.81055198920166</v>
      </c>
      <c r="J13" s="42">
        <v>51.144386752332167</v>
      </c>
      <c r="K13" s="42">
        <v>36.707982266490724</v>
      </c>
      <c r="L13" s="42">
        <v>43.616620445421923</v>
      </c>
      <c r="M13" s="42">
        <v>29.084634788346097</v>
      </c>
      <c r="N13" s="42">
        <v>14.510487150741737</v>
      </c>
      <c r="O13" s="42">
        <v>11.799231568533086</v>
      </c>
    </row>
    <row r="14" spans="1:15" ht="15.95" customHeight="1">
      <c r="A14" s="1" t="s">
        <v>102</v>
      </c>
      <c r="B14" s="42">
        <v>1.2114178014883126</v>
      </c>
      <c r="C14" s="42">
        <v>1.3977897709480523E-3</v>
      </c>
      <c r="D14" s="42">
        <v>32.610101979454477</v>
      </c>
      <c r="E14" s="42">
        <v>3.7627040745524386E-2</v>
      </c>
      <c r="F14" s="42">
        <v>19.097583530908103</v>
      </c>
      <c r="G14" s="42">
        <v>2.2035673304893963E-2</v>
      </c>
      <c r="H14" s="42">
        <v>0.11262677466945803</v>
      </c>
      <c r="I14" s="42">
        <v>33.995806415359063</v>
      </c>
      <c r="J14" s="42">
        <v>3.5138593230778201</v>
      </c>
      <c r="K14" s="42">
        <v>2.5220106038831718</v>
      </c>
      <c r="L14" s="42">
        <v>2.9966664599083064</v>
      </c>
      <c r="M14" s="42">
        <v>1.9982508658134064</v>
      </c>
      <c r="N14" s="42">
        <v>0.9969385458455956</v>
      </c>
      <c r="O14" s="42">
        <v>0.81066256699917338</v>
      </c>
    </row>
    <row r="15" spans="1:15" ht="15.95" customHeight="1">
      <c r="A15" s="1" t="s">
        <v>103</v>
      </c>
      <c r="B15" s="42">
        <v>11.217158487060658</v>
      </c>
      <c r="C15" s="42">
        <v>1.294287517737768E-2</v>
      </c>
      <c r="D15" s="42">
        <v>301.95419097634954</v>
      </c>
      <c r="E15" s="42">
        <v>0.34840868189578794</v>
      </c>
      <c r="F15" s="42">
        <v>176.83463205088327</v>
      </c>
      <c r="G15" s="42">
        <v>0.20403996005871144</v>
      </c>
      <c r="H15" s="42">
        <v>1.0428709069667474</v>
      </c>
      <c r="I15" s="42">
        <v>314.78516164119225</v>
      </c>
      <c r="J15" s="42">
        <v>32.536682950980946</v>
      </c>
      <c r="K15" s="42">
        <v>23.35263078935202</v>
      </c>
      <c r="L15" s="42">
        <v>27.747720540636934</v>
      </c>
      <c r="M15" s="42">
        <v>18.502862209220567</v>
      </c>
      <c r="N15" s="42">
        <v>9.2311815600455542</v>
      </c>
      <c r="O15" s="42">
        <v>7.5063536976139531</v>
      </c>
    </row>
    <row r="16" spans="1:15" ht="15.95" customHeight="1">
      <c r="A16" s="1" t="s">
        <v>104</v>
      </c>
      <c r="B16" s="42">
        <v>4.0449869344503648</v>
      </c>
      <c r="C16" s="42">
        <v>4.667292616673497E-3</v>
      </c>
      <c r="D16" s="42">
        <v>108.88682358467057</v>
      </c>
      <c r="E16" s="42">
        <v>0.1256386425976968</v>
      </c>
      <c r="F16" s="42">
        <v>63.767822932097658</v>
      </c>
      <c r="G16" s="42">
        <v>7.3578257229343441E-2</v>
      </c>
      <c r="H16" s="42">
        <v>0.37606664806108869</v>
      </c>
      <c r="I16" s="42">
        <v>113.51376264017863</v>
      </c>
      <c r="J16" s="42">
        <v>11.732958714890996</v>
      </c>
      <c r="K16" s="42">
        <v>8.4211243459683693</v>
      </c>
      <c r="L16" s="42">
        <v>10.006024892768323</v>
      </c>
      <c r="M16" s="42">
        <v>6.6722633876099113</v>
      </c>
      <c r="N16" s="42">
        <v>3.3288295643675059</v>
      </c>
      <c r="O16" s="42">
        <v>2.7068443997859539</v>
      </c>
    </row>
    <row r="17" spans="1:15" ht="15.95" customHeight="1">
      <c r="A17" s="1" t="s">
        <v>105</v>
      </c>
      <c r="B17" s="42">
        <v>57.450737226789954</v>
      </c>
      <c r="C17" s="42">
        <v>6.6289312184757629E-2</v>
      </c>
      <c r="D17" s="42">
        <v>1546.5138430843319</v>
      </c>
      <c r="E17" s="42">
        <v>1.7844390497126905</v>
      </c>
      <c r="F17" s="42">
        <v>905.69104379423982</v>
      </c>
      <c r="G17" s="42">
        <v>1.045028127454892</v>
      </c>
      <c r="H17" s="42">
        <v>5.341254873658337</v>
      </c>
      <c r="I17" s="42">
        <v>1612.2300157568368</v>
      </c>
      <c r="J17" s="42">
        <v>166.64259710731807</v>
      </c>
      <c r="K17" s="42">
        <v>119.60478730695607</v>
      </c>
      <c r="L17" s="42">
        <v>142.11504662802167</v>
      </c>
      <c r="M17" s="42">
        <v>94.765806862017712</v>
      </c>
      <c r="N17" s="42">
        <v>47.279191669684231</v>
      </c>
      <c r="O17" s="42">
        <v>38.445169006965322</v>
      </c>
    </row>
    <row r="18" spans="1:15" ht="15.95" customHeight="1">
      <c r="A18" s="1" t="s">
        <v>106</v>
      </c>
      <c r="B18" s="42">
        <v>0.28173960607332177</v>
      </c>
      <c r="C18" s="42">
        <v>3.2508416085383276E-4</v>
      </c>
      <c r="D18" s="42">
        <v>7.5841359392397845</v>
      </c>
      <c r="E18" s="42">
        <v>8.7509260837382117E-3</v>
      </c>
      <c r="F18" s="42">
        <v>4.4415276499487009</v>
      </c>
      <c r="G18" s="42">
        <v>5.1248395960946554E-3</v>
      </c>
      <c r="H18" s="42">
        <v>2.6193624602261573E-2</v>
      </c>
      <c r="I18" s="42">
        <v>7.9064094120467461</v>
      </c>
      <c r="J18" s="42">
        <v>0.81721875001732469</v>
      </c>
      <c r="K18" s="42">
        <v>0.58654435585957543</v>
      </c>
      <c r="L18" s="42">
        <v>0.69693513411346997</v>
      </c>
      <c r="M18" s="42">
        <v>0.4647334809495739</v>
      </c>
      <c r="N18" s="42">
        <v>0.23185813584774065</v>
      </c>
      <c r="O18" s="42">
        <v>0.18853590561747952</v>
      </c>
    </row>
    <row r="19" spans="1:15" ht="15.95" customHeight="1">
      <c r="A19" s="1" t="s">
        <v>107</v>
      </c>
      <c r="B19" s="42">
        <v>22.517448127993198</v>
      </c>
      <c r="C19" s="42">
        <v>2.5981670916915226E-2</v>
      </c>
      <c r="D19" s="42">
        <v>606.14618579056685</v>
      </c>
      <c r="E19" s="42">
        <v>0.69939944514296171</v>
      </c>
      <c r="F19" s="42">
        <v>354.97979805061436</v>
      </c>
      <c r="G19" s="42">
        <v>0.40959207467378583</v>
      </c>
      <c r="H19" s="42">
        <v>2.0934706038882389</v>
      </c>
      <c r="I19" s="42">
        <v>631.90321835016528</v>
      </c>
      <c r="J19" s="42">
        <v>65.314497557541046</v>
      </c>
      <c r="K19" s="42">
        <v>46.878329574997601</v>
      </c>
      <c r="L19" s="42">
        <v>55.701081398161485</v>
      </c>
      <c r="M19" s="42">
        <v>37.142850437223814</v>
      </c>
      <c r="N19" s="42">
        <v>18.530776058677354</v>
      </c>
      <c r="O19" s="42">
        <v>15.068337512692411</v>
      </c>
    </row>
    <row r="20" spans="1:15" ht="15.95" customHeight="1">
      <c r="A20" s="1" t="s">
        <v>108</v>
      </c>
      <c r="B20" s="42">
        <v>10.581798953896971</v>
      </c>
      <c r="C20" s="42">
        <v>1.2209768023727276E-2</v>
      </c>
      <c r="D20" s="42">
        <v>284.85097592978883</v>
      </c>
      <c r="E20" s="42">
        <v>0.32867420299591016</v>
      </c>
      <c r="F20" s="42">
        <v>166.81840829897456</v>
      </c>
      <c r="G20" s="42">
        <v>0.19248277880650908</v>
      </c>
      <c r="H20" s="42">
        <v>0.98380086945549083</v>
      </c>
      <c r="I20" s="42">
        <v>296.95517790886726</v>
      </c>
      <c r="J20" s="42">
        <v>30.693748154768834</v>
      </c>
      <c r="K20" s="42">
        <v>22.029896817679788</v>
      </c>
      <c r="L20" s="42">
        <v>26.176040975853034</v>
      </c>
      <c r="M20" s="42">
        <v>17.454827637095793</v>
      </c>
      <c r="N20" s="42">
        <v>8.7083112437078345</v>
      </c>
      <c r="O20" s="42">
        <v>7.0811806569923936</v>
      </c>
    </row>
    <row r="21" spans="1:15" ht="15.95" customHeight="1">
      <c r="A21" s="1" t="s">
        <v>109</v>
      </c>
      <c r="B21" s="42">
        <v>42.693472929639938</v>
      </c>
      <c r="C21" s="42">
        <v>4.9261699534199933E-2</v>
      </c>
      <c r="D21" s="42">
        <v>1149.2637010799863</v>
      </c>
      <c r="E21" s="42">
        <v>1.3260735012461375</v>
      </c>
      <c r="F21" s="42">
        <v>673.04786548179925</v>
      </c>
      <c r="G21" s="42">
        <v>0.77659369094053754</v>
      </c>
      <c r="H21" s="42">
        <v>3.9692566425849702</v>
      </c>
      <c r="I21" s="42">
        <v>1198.09948238524</v>
      </c>
      <c r="J21" s="42">
        <v>123.83742231959701</v>
      </c>
      <c r="K21" s="42">
        <v>88.882127464914845</v>
      </c>
      <c r="L21" s="42">
        <v>105.61021823195455</v>
      </c>
      <c r="M21" s="42">
        <v>70.42348984918506</v>
      </c>
      <c r="N21" s="42">
        <v>35.134673411008308</v>
      </c>
      <c r="O21" s="42">
        <v>28.569829762061293</v>
      </c>
    </row>
    <row r="22" spans="1:15" ht="15.95" customHeight="1">
      <c r="A22" s="1" t="s">
        <v>110</v>
      </c>
      <c r="B22" s="42">
        <v>18.430739355039464</v>
      </c>
      <c r="C22" s="42">
        <v>2.1266237717353229E-2</v>
      </c>
      <c r="D22" s="42">
        <v>496.13625388877091</v>
      </c>
      <c r="E22" s="42">
        <v>0.57246490833319708</v>
      </c>
      <c r="F22" s="42">
        <v>290.55424473441451</v>
      </c>
      <c r="G22" s="42">
        <v>0.33525489777047829</v>
      </c>
      <c r="H22" s="42">
        <v>1.7135250330491112</v>
      </c>
      <c r="I22" s="42">
        <v>517.21862303499142</v>
      </c>
      <c r="J22" s="42">
        <v>53.460519759868788</v>
      </c>
      <c r="K22" s="42">
        <v>38.370345915099946</v>
      </c>
      <c r="L22" s="42">
        <v>45.591849805000308</v>
      </c>
      <c r="M22" s="42">
        <v>30.40176628454816</v>
      </c>
      <c r="N22" s="42">
        <v>15.167611429267502</v>
      </c>
      <c r="O22" s="42">
        <v>12.333573486284232</v>
      </c>
    </row>
    <row r="23" spans="1:15" ht="15.95" customHeight="1">
      <c r="A23" s="1" t="s">
        <v>130</v>
      </c>
      <c r="B23" s="42" t="s">
        <v>130</v>
      </c>
      <c r="C23" s="42" t="s">
        <v>130</v>
      </c>
      <c r="D23" s="42" t="s">
        <v>130</v>
      </c>
      <c r="E23" s="42" t="s">
        <v>130</v>
      </c>
      <c r="F23" s="42" t="s">
        <v>130</v>
      </c>
      <c r="G23" s="42" t="s">
        <v>130</v>
      </c>
      <c r="H23" s="42" t="s">
        <v>130</v>
      </c>
      <c r="I23" s="42" t="s">
        <v>130</v>
      </c>
      <c r="J23" s="42" t="s">
        <v>130</v>
      </c>
      <c r="K23" s="42" t="s">
        <v>130</v>
      </c>
      <c r="L23" s="42" t="s">
        <v>130</v>
      </c>
      <c r="M23" s="42" t="s">
        <v>130</v>
      </c>
      <c r="N23" s="42" t="s">
        <v>130</v>
      </c>
      <c r="O23" s="42" t="s">
        <v>130</v>
      </c>
    </row>
    <row r="24" spans="1:15" ht="15.95" customHeight="1">
      <c r="A24" s="1" t="s">
        <v>111</v>
      </c>
      <c r="B24" s="42">
        <v>208.35229850000002</v>
      </c>
      <c r="C24" s="42">
        <v>0.24040649826923075</v>
      </c>
      <c r="D24" s="42">
        <v>5608.6262669999987</v>
      </c>
      <c r="E24" s="42">
        <v>6.4714918465384601</v>
      </c>
      <c r="F24" s="42">
        <v>3284.6020749999998</v>
      </c>
      <c r="G24" s="42">
        <v>3.7899254711538459</v>
      </c>
      <c r="H24" s="42">
        <v>19.37073018589744</v>
      </c>
      <c r="I24" s="42">
        <v>5846.9542030000002</v>
      </c>
      <c r="J24" s="42">
        <v>604.35026270000003</v>
      </c>
      <c r="K24" s="42">
        <v>433.76175050000001</v>
      </c>
      <c r="L24" s="42">
        <v>515.39802699999996</v>
      </c>
      <c r="M24" s="42">
        <v>343.68007499999999</v>
      </c>
      <c r="N24" s="42">
        <v>171.46391380000003</v>
      </c>
      <c r="O24" s="42">
        <v>139.42622349999999</v>
      </c>
    </row>
    <row r="25" spans="1:15" ht="15.95" customHeight="1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>
      <c r="A26" s="1" t="s">
        <v>131</v>
      </c>
      <c r="B26" s="6">
        <v>188.06634368566742</v>
      </c>
      <c r="C26" s="6">
        <v>0.21699962732961622</v>
      </c>
      <c r="D26" s="6">
        <v>5062.5495505828731</v>
      </c>
      <c r="E26" s="6">
        <v>5.8414033275956223</v>
      </c>
      <c r="F26" s="6">
        <v>2964.8009988601411</v>
      </c>
      <c r="G26" s="6">
        <v>3.420924229454009</v>
      </c>
      <c r="H26" s="6">
        <v>17.484723839431606</v>
      </c>
      <c r="I26" s="6">
        <v>5277.672992197663</v>
      </c>
      <c r="J26" s="6">
        <v>545.50847305129003</v>
      </c>
      <c r="K26" s="6">
        <v>391.52909295708929</v>
      </c>
      <c r="L26" s="6">
        <v>465.21695790505942</v>
      </c>
      <c r="M26" s="6">
        <v>310.21810447109584</v>
      </c>
      <c r="N26" s="6">
        <v>154.7695493380912</v>
      </c>
      <c r="O26" s="6">
        <v>125.8511677400366</v>
      </c>
    </row>
    <row r="27" spans="1:15">
      <c r="A27" s="1" t="s">
        <v>132</v>
      </c>
      <c r="B27" s="6">
        <v>20.285954814332595</v>
      </c>
      <c r="C27" s="6">
        <v>2.3406870939614528E-2</v>
      </c>
      <c r="D27" s="6">
        <v>546.07671641712602</v>
      </c>
      <c r="E27" s="6">
        <v>0.63008851894283779</v>
      </c>
      <c r="F27" s="6">
        <v>319.80107613985876</v>
      </c>
      <c r="G27" s="6">
        <v>0.36900124169983706</v>
      </c>
      <c r="H27" s="6">
        <v>1.8860063464658334</v>
      </c>
      <c r="I27" s="6">
        <v>569.28121080233745</v>
      </c>
      <c r="J27" s="6">
        <v>58.841789648709984</v>
      </c>
      <c r="K27" s="6">
        <v>42.232657542910715</v>
      </c>
      <c r="L27" s="6">
        <v>50.181069094940511</v>
      </c>
      <c r="M27" s="6">
        <v>33.461970528904132</v>
      </c>
      <c r="N27" s="6">
        <v>16.694364461908823</v>
      </c>
      <c r="O27" s="6">
        <v>13.575055759963394</v>
      </c>
    </row>
    <row r="31" spans="1:15">
      <c r="H31" s="6" t="s">
        <v>133</v>
      </c>
    </row>
  </sheetData>
  <printOptions gridLines="1"/>
  <pageMargins left="0.7" right="0.45" top="0.5" bottom="0.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sqref="A1:IV65536"/>
    </sheetView>
  </sheetViews>
  <sheetFormatPr defaultRowHeight="12.75"/>
  <cols>
    <col min="1" max="1" width="10.125" style="1" customWidth="1"/>
    <col min="2" max="2" width="6" style="6" customWidth="1"/>
    <col min="3" max="3" width="6.5" style="6" customWidth="1"/>
    <col min="4" max="4" width="9" style="6" customWidth="1"/>
    <col min="5" max="5" width="6.25" style="6" customWidth="1"/>
    <col min="6" max="6" width="8.25" style="6" customWidth="1"/>
    <col min="7" max="7" width="6.75" style="6" customWidth="1"/>
    <col min="8" max="8" width="6.25" style="6" customWidth="1"/>
    <col min="9" max="9" width="8.125" style="6" customWidth="1"/>
    <col min="10" max="10" width="9" style="6" customWidth="1"/>
    <col min="11" max="11" width="7.125" style="6" customWidth="1"/>
    <col min="12" max="12" width="7.625" style="6" customWidth="1"/>
    <col min="13" max="14" width="7.125" style="6" customWidth="1"/>
    <col min="15" max="15" width="6.5" style="6" customWidth="1"/>
    <col min="16" max="16384" width="9" style="1"/>
  </cols>
  <sheetData>
    <row r="1" spans="1:15" s="3" customFormat="1" ht="16.5" customHeight="1">
      <c r="A1" s="3" t="s">
        <v>353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18" customHeight="1">
      <c r="A2" s="1" t="s">
        <v>135</v>
      </c>
    </row>
    <row r="3" spans="1:15">
      <c r="A3" s="1" t="s">
        <v>134</v>
      </c>
    </row>
    <row r="4" spans="1:15" s="3" customFormat="1" ht="15.95" customHeight="1">
      <c r="B4" s="8" t="s">
        <v>0</v>
      </c>
      <c r="C4" s="8" t="s">
        <v>0</v>
      </c>
      <c r="D4" s="8" t="s">
        <v>120</v>
      </c>
      <c r="E4" s="8" t="s">
        <v>120</v>
      </c>
      <c r="F4" s="8" t="s">
        <v>2</v>
      </c>
      <c r="G4" s="8" t="s">
        <v>2</v>
      </c>
      <c r="H4" s="8" t="s">
        <v>2</v>
      </c>
      <c r="I4" s="8" t="s">
        <v>3</v>
      </c>
      <c r="J4" s="8" t="s">
        <v>121</v>
      </c>
      <c r="K4" s="8" t="s">
        <v>127</v>
      </c>
      <c r="L4" s="8" t="s">
        <v>122</v>
      </c>
      <c r="M4" s="8" t="s">
        <v>128</v>
      </c>
      <c r="N4" s="8" t="s">
        <v>129</v>
      </c>
      <c r="O4" s="8" t="s">
        <v>15</v>
      </c>
    </row>
    <row r="5" spans="1:15" s="3" customFormat="1" ht="15.95" customHeight="1">
      <c r="B5" s="8" t="s">
        <v>123</v>
      </c>
      <c r="C5" s="8" t="s">
        <v>123</v>
      </c>
      <c r="D5" s="8" t="s">
        <v>123</v>
      </c>
      <c r="E5" s="8" t="s">
        <v>123</v>
      </c>
      <c r="F5" s="8" t="s">
        <v>123</v>
      </c>
      <c r="G5" s="8" t="s">
        <v>123</v>
      </c>
      <c r="H5" s="8" t="s">
        <v>123</v>
      </c>
      <c r="I5" s="8" t="s">
        <v>123</v>
      </c>
      <c r="J5" s="8" t="s">
        <v>123</v>
      </c>
      <c r="K5" s="8" t="s">
        <v>123</v>
      </c>
      <c r="L5" s="8" t="s">
        <v>123</v>
      </c>
      <c r="M5" s="8" t="s">
        <v>123</v>
      </c>
      <c r="N5" s="8" t="s">
        <v>123</v>
      </c>
      <c r="O5" s="8" t="s">
        <v>123</v>
      </c>
    </row>
    <row r="6" spans="1:15" s="3" customFormat="1" ht="15.95" customHeight="1">
      <c r="A6" s="3" t="s">
        <v>79</v>
      </c>
      <c r="B6" s="8" t="s">
        <v>5</v>
      </c>
      <c r="C6" s="8" t="s">
        <v>75</v>
      </c>
      <c r="D6" s="8" t="s">
        <v>5</v>
      </c>
      <c r="E6" s="8" t="s">
        <v>75</v>
      </c>
      <c r="F6" s="8" t="s">
        <v>5</v>
      </c>
      <c r="G6" s="8" t="s">
        <v>75</v>
      </c>
      <c r="H6" s="8" t="s">
        <v>77</v>
      </c>
      <c r="I6" s="8" t="s">
        <v>5</v>
      </c>
      <c r="J6" s="8" t="s">
        <v>5</v>
      </c>
      <c r="K6" s="8" t="s">
        <v>5</v>
      </c>
      <c r="L6" s="8" t="s">
        <v>5</v>
      </c>
      <c r="M6" s="8" t="s">
        <v>5</v>
      </c>
      <c r="N6" s="8" t="s">
        <v>5</v>
      </c>
      <c r="O6" s="8" t="s">
        <v>5</v>
      </c>
    </row>
    <row r="7" spans="1:15" s="3" customFormat="1" ht="15.95" customHeight="1">
      <c r="A7" s="3" t="s">
        <v>88</v>
      </c>
      <c r="B7" s="8" t="s">
        <v>124</v>
      </c>
      <c r="C7" s="8" t="s">
        <v>124</v>
      </c>
      <c r="D7" s="8" t="s">
        <v>124</v>
      </c>
      <c r="E7" s="8" t="s">
        <v>124</v>
      </c>
      <c r="F7" s="8" t="s">
        <v>124</v>
      </c>
      <c r="G7" s="8" t="s">
        <v>124</v>
      </c>
      <c r="H7" s="8" t="s">
        <v>124</v>
      </c>
      <c r="I7" s="8" t="s">
        <v>124</v>
      </c>
      <c r="J7" s="8" t="s">
        <v>124</v>
      </c>
      <c r="K7" s="8" t="s">
        <v>124</v>
      </c>
      <c r="L7" s="8" t="s">
        <v>124</v>
      </c>
      <c r="M7" s="8" t="s">
        <v>124</v>
      </c>
      <c r="N7" s="8" t="s">
        <v>124</v>
      </c>
      <c r="O7" s="8" t="s">
        <v>124</v>
      </c>
    </row>
    <row r="8" spans="1:15" ht="15.95" customHeight="1">
      <c r="A8" s="1" t="s">
        <v>97</v>
      </c>
      <c r="B8" s="42">
        <v>0.96761600717694907</v>
      </c>
      <c r="C8" s="42">
        <v>2.9252462198064919E-3</v>
      </c>
      <c r="D8" s="42">
        <v>19.913036526061099</v>
      </c>
      <c r="E8" s="42">
        <v>6.6282846863584016E-2</v>
      </c>
      <c r="F8" s="42">
        <v>21.699656876395025</v>
      </c>
      <c r="G8" s="42">
        <v>5.535361377428933E-2</v>
      </c>
      <c r="H8" s="42">
        <v>0.15356680250987248</v>
      </c>
      <c r="I8" s="42">
        <v>10.23065046535479</v>
      </c>
      <c r="J8" s="42">
        <v>10.173451694249618</v>
      </c>
      <c r="K8" s="42">
        <v>9.7573299988310431</v>
      </c>
      <c r="L8" s="42">
        <v>8.6855806156648931</v>
      </c>
      <c r="M8" s="42">
        <v>8.2519310665621219</v>
      </c>
      <c r="N8" s="42">
        <v>0.43326893882698569</v>
      </c>
      <c r="O8" s="42">
        <v>0.74308288716706794</v>
      </c>
    </row>
    <row r="9" spans="1:15" ht="15.95" customHeight="1">
      <c r="A9" s="1" t="s">
        <v>98</v>
      </c>
      <c r="B9" s="42">
        <v>2.301192354114284</v>
      </c>
      <c r="C9" s="42">
        <v>6.9568446418739396E-3</v>
      </c>
      <c r="D9" s="42">
        <v>47.357347399266864</v>
      </c>
      <c r="E9" s="42">
        <v>0.15763441208090123</v>
      </c>
      <c r="F9" s="42">
        <v>51.606302624685704</v>
      </c>
      <c r="G9" s="42">
        <v>0.13164241997362466</v>
      </c>
      <c r="H9" s="42">
        <v>0.36521383395931417</v>
      </c>
      <c r="I9" s="42">
        <v>24.330617159979358</v>
      </c>
      <c r="J9" s="42">
        <v>24.194586571651271</v>
      </c>
      <c r="K9" s="42">
        <v>23.204962529907633</v>
      </c>
      <c r="L9" s="42">
        <v>20.656119323743486</v>
      </c>
      <c r="M9" s="42">
        <v>19.624810396070988</v>
      </c>
      <c r="N9" s="42">
        <v>1.0304037571812721</v>
      </c>
      <c r="O9" s="42">
        <v>1.7672058396501074</v>
      </c>
    </row>
    <row r="10" spans="1:15" ht="15.95" customHeight="1">
      <c r="A10" s="1" t="s">
        <v>99</v>
      </c>
      <c r="B10" s="42">
        <v>12.997917880426821</v>
      </c>
      <c r="C10" s="42">
        <v>3.9294627065962373E-2</v>
      </c>
      <c r="D10" s="42">
        <v>267.49042140261929</v>
      </c>
      <c r="E10" s="42">
        <v>0.89037282767503956</v>
      </c>
      <c r="F10" s="42">
        <v>291.48996711589422</v>
      </c>
      <c r="G10" s="42">
        <v>0.74356120701453354</v>
      </c>
      <c r="H10" s="42">
        <v>2.0628520749740211</v>
      </c>
      <c r="I10" s="42">
        <v>137.42760932613874</v>
      </c>
      <c r="J10" s="42">
        <v>136.65926225026158</v>
      </c>
      <c r="K10" s="42">
        <v>131.06952873490283</v>
      </c>
      <c r="L10" s="42">
        <v>116.67279452684187</v>
      </c>
      <c r="M10" s="42">
        <v>110.84761058371268</v>
      </c>
      <c r="N10" s="42">
        <v>5.8200712320202204</v>
      </c>
      <c r="O10" s="42">
        <v>9.9817802455822271</v>
      </c>
    </row>
    <row r="11" spans="1:15" ht="15.95" customHeight="1">
      <c r="A11" s="1" t="s">
        <v>100</v>
      </c>
      <c r="B11" s="42">
        <v>4.9200813924251643E-2</v>
      </c>
      <c r="C11" s="42">
        <v>1.4874133321049962E-4</v>
      </c>
      <c r="D11" s="42">
        <v>1.0125272809861576</v>
      </c>
      <c r="E11" s="42">
        <v>3.3703142473008817E-3</v>
      </c>
      <c r="F11" s="42">
        <v>1.1033723835455098</v>
      </c>
      <c r="G11" s="42">
        <v>2.8145905308960681E-3</v>
      </c>
      <c r="H11" s="42">
        <v>7.8084814835528383E-3</v>
      </c>
      <c r="I11" s="42">
        <v>0.52020256603498927</v>
      </c>
      <c r="J11" s="42">
        <v>0.51729415394489586</v>
      </c>
      <c r="K11" s="42">
        <v>0.49613542366937508</v>
      </c>
      <c r="L11" s="42">
        <v>0.44163969232194367</v>
      </c>
      <c r="M11" s="42">
        <v>0.41958971524892147</v>
      </c>
      <c r="N11" s="42">
        <v>2.2030624008151811E-2</v>
      </c>
      <c r="O11" s="42">
        <v>3.7783875618664482E-2</v>
      </c>
    </row>
    <row r="12" spans="1:15" ht="15.95" customHeight="1">
      <c r="A12" s="1" t="s">
        <v>101</v>
      </c>
      <c r="B12" s="42">
        <v>17.499558064905735</v>
      </c>
      <c r="C12" s="42">
        <v>5.2903750762660191E-2</v>
      </c>
      <c r="D12" s="42">
        <v>360.13184605437198</v>
      </c>
      <c r="E12" s="42">
        <v>1.1987405321876075</v>
      </c>
      <c r="F12" s="42">
        <v>392.4432860561011</v>
      </c>
      <c r="G12" s="42">
        <v>1.0010828377794723</v>
      </c>
      <c r="H12" s="42">
        <v>2.7772909474739462</v>
      </c>
      <c r="I12" s="42">
        <v>185.02366696326393</v>
      </c>
      <c r="J12" s="42">
        <v>183.98921403072461</v>
      </c>
      <c r="K12" s="42">
        <v>176.46355745101414</v>
      </c>
      <c r="L12" s="42">
        <v>157.08072332814584</v>
      </c>
      <c r="M12" s="42">
        <v>149.23807148272596</v>
      </c>
      <c r="N12" s="42">
        <v>7.835768421032741</v>
      </c>
      <c r="O12" s="42">
        <v>13.438824941472799</v>
      </c>
    </row>
    <row r="13" spans="1:15" ht="15.95" customHeight="1">
      <c r="A13" s="1" t="s">
        <v>102</v>
      </c>
      <c r="B13" s="42">
        <v>1.8190243776566182</v>
      </c>
      <c r="C13" s="42">
        <v>5.4991795764110438E-3</v>
      </c>
      <c r="D13" s="42">
        <v>37.434580045602516</v>
      </c>
      <c r="E13" s="42">
        <v>0.12460533245735261</v>
      </c>
      <c r="F13" s="42">
        <v>40.793253265939704</v>
      </c>
      <c r="G13" s="42">
        <v>0.1040594327708432</v>
      </c>
      <c r="H13" s="42">
        <v>0.2886907154204964</v>
      </c>
      <c r="I13" s="42">
        <v>19.232632012836461</v>
      </c>
      <c r="J13" s="42">
        <v>19.125103862991292</v>
      </c>
      <c r="K13" s="42">
        <v>18.342835377947754</v>
      </c>
      <c r="L13" s="42">
        <v>16.328050338988433</v>
      </c>
      <c r="M13" s="42">
        <v>15.512831186631553</v>
      </c>
      <c r="N13" s="42">
        <v>0.81450364190138425</v>
      </c>
      <c r="O13" s="42">
        <v>1.3969238585871953</v>
      </c>
    </row>
    <row r="14" spans="1:15" ht="15.95" customHeight="1">
      <c r="A14" s="1" t="s">
        <v>103</v>
      </c>
      <c r="B14" s="42">
        <v>9.4854483454154863</v>
      </c>
      <c r="C14" s="42">
        <v>2.8675912458858512E-2</v>
      </c>
      <c r="D14" s="42">
        <v>195.20561665716946</v>
      </c>
      <c r="E14" s="42">
        <v>0.6497644886486833</v>
      </c>
      <c r="F14" s="42">
        <v>212.71968723915958</v>
      </c>
      <c r="G14" s="42">
        <v>0.54262624873265819</v>
      </c>
      <c r="H14" s="42">
        <v>1.505400863538668</v>
      </c>
      <c r="I14" s="42">
        <v>100.29010042139325</v>
      </c>
      <c r="J14" s="42">
        <v>99.729386269585959</v>
      </c>
      <c r="K14" s="42">
        <v>95.650184584182483</v>
      </c>
      <c r="L14" s="42">
        <v>85.143926587362898</v>
      </c>
      <c r="M14" s="42">
        <v>80.892901007465866</v>
      </c>
      <c r="N14" s="42">
        <v>4.2472944933049259</v>
      </c>
      <c r="O14" s="42">
        <v>7.2843713728440473</v>
      </c>
    </row>
    <row r="15" spans="1:15" ht="15.95" customHeight="1">
      <c r="A15" s="1" t="s">
        <v>104</v>
      </c>
      <c r="B15" s="42">
        <v>1.5969178462271392</v>
      </c>
      <c r="C15" s="42">
        <v>4.8277187007750733E-3</v>
      </c>
      <c r="D15" s="42">
        <v>32.863742605722152</v>
      </c>
      <c r="E15" s="42">
        <v>0.10939077099810862</v>
      </c>
      <c r="F15" s="42">
        <v>35.812315077362832</v>
      </c>
      <c r="G15" s="42">
        <v>9.1353566945655232E-2</v>
      </c>
      <c r="H15" s="42">
        <v>0.25344099900902928</v>
      </c>
      <c r="I15" s="42">
        <v>16.88428900044994</v>
      </c>
      <c r="J15" s="42">
        <v>16.789890253754333</v>
      </c>
      <c r="K15" s="42">
        <v>16.103138322526004</v>
      </c>
      <c r="L15" s="42">
        <v>14.334362585077946</v>
      </c>
      <c r="M15" s="42">
        <v>13.618683329222137</v>
      </c>
      <c r="N15" s="42">
        <v>0.71505111066458471</v>
      </c>
      <c r="O15" s="42">
        <v>1.2263566486515098</v>
      </c>
    </row>
    <row r="16" spans="1:15" ht="15.95" customHeight="1">
      <c r="A16" s="1" t="s">
        <v>105</v>
      </c>
      <c r="B16" s="42">
        <v>26.352424517009414</v>
      </c>
      <c r="C16" s="42">
        <v>7.9667274651669423E-2</v>
      </c>
      <c r="D16" s="42">
        <v>542.31925481314795</v>
      </c>
      <c r="E16" s="42">
        <v>1.805172409085279</v>
      </c>
      <c r="F16" s="42">
        <v>590.97675693538974</v>
      </c>
      <c r="G16" s="42">
        <v>1.5075214939720378</v>
      </c>
      <c r="H16" s="42">
        <v>4.1822970490812201</v>
      </c>
      <c r="I16" s="42">
        <v>278.625448678493</v>
      </c>
      <c r="J16" s="42">
        <v>277.06767546387618</v>
      </c>
      <c r="K16" s="42">
        <v>265.73485801659035</v>
      </c>
      <c r="L16" s="42">
        <v>236.54642529994086</v>
      </c>
      <c r="M16" s="42">
        <v>224.73624757984851</v>
      </c>
      <c r="N16" s="42">
        <v>11.799812034232856</v>
      </c>
      <c r="O16" s="42">
        <v>20.23740362779116</v>
      </c>
    </row>
    <row r="17" spans="1:15" ht="15.95" customHeight="1">
      <c r="A17" s="1" t="s">
        <v>106</v>
      </c>
      <c r="B17" s="42">
        <v>1.2651637866236139E-2</v>
      </c>
      <c r="C17" s="42">
        <v>3.8247771396985624E-5</v>
      </c>
      <c r="D17" s="42">
        <v>0.26036415796786916</v>
      </c>
      <c r="E17" s="42">
        <v>8.6665223502022689E-4</v>
      </c>
      <c r="F17" s="42">
        <v>0.2837243271974168</v>
      </c>
      <c r="G17" s="42">
        <v>7.237518508018462E-4</v>
      </c>
      <c r="H17" s="42">
        <v>2.0078952386278727E-3</v>
      </c>
      <c r="I17" s="42">
        <v>0.13376637412328299</v>
      </c>
      <c r="J17" s="42">
        <v>0.13301849672868751</v>
      </c>
      <c r="K17" s="42">
        <v>0.12757768037212502</v>
      </c>
      <c r="L17" s="42">
        <v>0.11356449231135696</v>
      </c>
      <c r="M17" s="42">
        <v>0.10789449820686553</v>
      </c>
      <c r="N17" s="42">
        <v>5.6650176020961807E-3</v>
      </c>
      <c r="O17" s="42">
        <v>9.7158537305137242E-3</v>
      </c>
    </row>
    <row r="18" spans="1:15" ht="15.95" customHeight="1">
      <c r="A18" s="1" t="s">
        <v>107</v>
      </c>
      <c r="B18" s="42">
        <v>9.2113295249803713</v>
      </c>
      <c r="C18" s="42">
        <v>2.7847210745257166E-2</v>
      </c>
      <c r="D18" s="42">
        <v>189.5643932345323</v>
      </c>
      <c r="E18" s="42">
        <v>0.63098702355657854</v>
      </c>
      <c r="F18" s="42">
        <v>206.57232681654889</v>
      </c>
      <c r="G18" s="42">
        <v>0.52694495863195157</v>
      </c>
      <c r="H18" s="42">
        <v>1.4618964667017307</v>
      </c>
      <c r="I18" s="42">
        <v>97.391828982055443</v>
      </c>
      <c r="J18" s="42">
        <v>96.847318840464396</v>
      </c>
      <c r="K18" s="42">
        <v>92.886001509453109</v>
      </c>
      <c r="L18" s="42">
        <v>82.683362587283526</v>
      </c>
      <c r="M18" s="42">
        <v>78.555186879650464</v>
      </c>
      <c r="N18" s="42">
        <v>4.1245524452595088</v>
      </c>
      <c r="O18" s="42">
        <v>7.073861208682918</v>
      </c>
    </row>
    <row r="19" spans="1:15" ht="15.95" customHeight="1">
      <c r="A19" s="1" t="s">
        <v>108</v>
      </c>
      <c r="B19" s="42">
        <v>4.736398353774625</v>
      </c>
      <c r="C19" s="42">
        <v>1.4318832343730763E-2</v>
      </c>
      <c r="D19" s="42">
        <v>97.472626249600793</v>
      </c>
      <c r="E19" s="42">
        <v>0.32444891820683158</v>
      </c>
      <c r="F19" s="42">
        <v>106.21798145598108</v>
      </c>
      <c r="G19" s="42">
        <v>0.27095124844092816</v>
      </c>
      <c r="H19" s="42">
        <v>0.75169648415001988</v>
      </c>
      <c r="I19" s="42">
        <v>50.078167023634975</v>
      </c>
      <c r="J19" s="42">
        <v>49.798183886428639</v>
      </c>
      <c r="K19" s="42">
        <v>47.761303451905171</v>
      </c>
      <c r="L19" s="42">
        <v>42.515181047525779</v>
      </c>
      <c r="M19" s="42">
        <v>40.392503254629503</v>
      </c>
      <c r="N19" s="42">
        <v>2.1208147378514144</v>
      </c>
      <c r="O19" s="42">
        <v>3.6373277595567677</v>
      </c>
    </row>
    <row r="20" spans="1:15" ht="15.95" customHeight="1">
      <c r="A20" s="1" t="s">
        <v>109</v>
      </c>
      <c r="B20" s="42">
        <v>4.5395950980776183</v>
      </c>
      <c r="C20" s="42">
        <v>1.3723867010888765E-2</v>
      </c>
      <c r="D20" s="42">
        <v>93.422517125656157</v>
      </c>
      <c r="E20" s="42">
        <v>0.31096766121762803</v>
      </c>
      <c r="F20" s="42">
        <v>101.80449192179904</v>
      </c>
      <c r="G20" s="42">
        <v>0.25969288631734389</v>
      </c>
      <c r="H20" s="42">
        <v>0.72046255821580862</v>
      </c>
      <c r="I20" s="42">
        <v>47.997356759495005</v>
      </c>
      <c r="J20" s="42">
        <v>47.729007270649049</v>
      </c>
      <c r="K20" s="42">
        <v>45.776761757227675</v>
      </c>
      <c r="L20" s="42">
        <v>40.74862227823801</v>
      </c>
      <c r="M20" s="42">
        <v>38.714144393633823</v>
      </c>
      <c r="N20" s="42">
        <v>2.0326922418188076</v>
      </c>
      <c r="O20" s="42">
        <v>3.4861922570821093</v>
      </c>
    </row>
    <row r="21" spans="1:15" ht="15.95" customHeight="1">
      <c r="A21" s="1" t="s">
        <v>110</v>
      </c>
      <c r="B21" s="42">
        <v>14.656688178444451</v>
      </c>
      <c r="C21" s="42">
        <v>4.4309334871344939E-2</v>
      </c>
      <c r="D21" s="42">
        <v>301.6270554472955</v>
      </c>
      <c r="E21" s="42">
        <v>1.0040005651554695</v>
      </c>
      <c r="F21" s="42">
        <v>328.68937890400002</v>
      </c>
      <c r="G21" s="42">
        <v>0.83845311634188679</v>
      </c>
      <c r="H21" s="42">
        <v>2.3261094507052311</v>
      </c>
      <c r="I21" s="42">
        <v>154.96586726674698</v>
      </c>
      <c r="J21" s="42">
        <v>154.09946515468948</v>
      </c>
      <c r="K21" s="42">
        <v>147.79638016147032</v>
      </c>
      <c r="L21" s="42">
        <v>131.56236129655312</v>
      </c>
      <c r="M21" s="42">
        <v>124.99377812639062</v>
      </c>
      <c r="N21" s="42">
        <v>6.5628179842950543</v>
      </c>
      <c r="O21" s="42">
        <v>11.255636623582918</v>
      </c>
    </row>
    <row r="22" spans="1:15" ht="15.95" customHeight="1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ht="15.95" customHeight="1">
      <c r="A23" s="1" t="s">
        <v>111</v>
      </c>
      <c r="B23" s="42">
        <v>106.22596300000001</v>
      </c>
      <c r="C23" s="42">
        <v>0.32113678815384616</v>
      </c>
      <c r="D23" s="42">
        <v>2186.0753290000002</v>
      </c>
      <c r="E23" s="42">
        <v>7.2766047546153843</v>
      </c>
      <c r="F23" s="42">
        <v>2382.212501</v>
      </c>
      <c r="G23" s="42">
        <v>6.0767813730769227</v>
      </c>
      <c r="H23" s="42">
        <v>16.85873462246154</v>
      </c>
      <c r="I23" s="42">
        <v>1123.1322030000001</v>
      </c>
      <c r="J23" s="42">
        <v>1116.8528581999999</v>
      </c>
      <c r="K23" s="42">
        <v>1071.1705549999999</v>
      </c>
      <c r="L23" s="42">
        <v>953.51271399999996</v>
      </c>
      <c r="M23" s="42">
        <v>905.9061835</v>
      </c>
      <c r="N23" s="42">
        <v>47.564746679999999</v>
      </c>
      <c r="O23" s="42">
        <v>81.576467000000008</v>
      </c>
    </row>
    <row r="24" spans="1:15" ht="15.95" customHeight="1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ht="15.95" customHeight="1">
      <c r="A25" s="1" t="s">
        <v>131</v>
      </c>
      <c r="B25" s="42">
        <v>91.023380076586477</v>
      </c>
      <c r="C25" s="42">
        <v>0.27517713277592759</v>
      </c>
      <c r="D25" s="42">
        <v>1873.2140422922394</v>
      </c>
      <c r="E25" s="42">
        <v>6.2352097504303385</v>
      </c>
      <c r="F25" s="42">
        <v>2041.2809427928521</v>
      </c>
      <c r="G25" s="42">
        <v>5.2070997046541416</v>
      </c>
      <c r="H25" s="42">
        <v>14.445988210534033</v>
      </c>
      <c r="I25" s="42">
        <v>962.39456440534104</v>
      </c>
      <c r="J25" s="42">
        <v>957.01389124201705</v>
      </c>
      <c r="K25" s="42">
        <v>917.86943418543603</v>
      </c>
      <c r="L25" s="42">
        <v>817.05025516482715</v>
      </c>
      <c r="M25" s="42">
        <v>776.25695758060942</v>
      </c>
      <c r="N25" s="42">
        <v>40.757493676947831</v>
      </c>
      <c r="O25" s="42">
        <v>69.901609280267152</v>
      </c>
    </row>
    <row r="26" spans="1:15" ht="15.95" customHeight="1">
      <c r="A26" s="1" t="s">
        <v>132</v>
      </c>
      <c r="B26" s="42">
        <v>15.202582923413528</v>
      </c>
      <c r="C26" s="42">
        <v>4.5959655377918567E-2</v>
      </c>
      <c r="D26" s="42">
        <v>312.861286707761</v>
      </c>
      <c r="E26" s="42">
        <v>1.0413950041850457</v>
      </c>
      <c r="F26" s="42">
        <v>340.93155820714782</v>
      </c>
      <c r="G26" s="42">
        <v>0.86968166842278127</v>
      </c>
      <c r="H26" s="42">
        <v>2.4127464119275079</v>
      </c>
      <c r="I26" s="42">
        <v>160.73763859465902</v>
      </c>
      <c r="J26" s="42">
        <v>159.83896695798285</v>
      </c>
      <c r="K26" s="42">
        <v>153.30112081456386</v>
      </c>
      <c r="L26" s="42">
        <v>136.46245883517275</v>
      </c>
      <c r="M26" s="42">
        <v>129.64922591939055</v>
      </c>
      <c r="N26" s="42">
        <v>6.8072530030521667</v>
      </c>
      <c r="O26" s="42">
        <v>11.674857719732859</v>
      </c>
    </row>
    <row r="31" spans="1:15">
      <c r="H31" s="6" t="s">
        <v>136</v>
      </c>
    </row>
  </sheetData>
  <printOptions gridLines="1"/>
  <pageMargins left="0.7" right="0.45" top="0.5" bottom="0.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AQ130"/>
  <sheetViews>
    <sheetView workbookViewId="0">
      <selection sqref="A1:IV65536"/>
    </sheetView>
  </sheetViews>
  <sheetFormatPr defaultColWidth="9.125" defaultRowHeight="12.75"/>
  <cols>
    <col min="1" max="1" width="3.625" style="62" customWidth="1"/>
    <col min="2" max="2" width="8.5" style="62" customWidth="1"/>
    <col min="3" max="3" width="10.5" style="62" customWidth="1"/>
    <col min="4" max="4" width="10.375" style="62" customWidth="1"/>
    <col min="5" max="5" width="7.625" style="62" customWidth="1"/>
    <col min="6" max="6" width="7.5" style="62" customWidth="1"/>
    <col min="7" max="7" width="10" style="62" customWidth="1"/>
    <col min="8" max="8" width="10.625" style="62" customWidth="1"/>
    <col min="9" max="9" width="8.75" style="62" customWidth="1"/>
    <col min="10" max="10" width="6.875" style="62" customWidth="1"/>
    <col min="11" max="11" width="4" style="62" customWidth="1"/>
    <col min="12" max="12" width="10" style="62" customWidth="1"/>
    <col min="13" max="13" width="11.375" style="62" customWidth="1"/>
    <col min="14" max="14" width="10.5" style="62" customWidth="1"/>
    <col min="15" max="15" width="8.875" style="70" customWidth="1"/>
    <col min="16" max="16" width="7.375" style="62" customWidth="1"/>
    <col min="17" max="17" width="12.5" style="62" customWidth="1"/>
    <col min="18" max="18" width="10" style="62" customWidth="1"/>
    <col min="19" max="20" width="9.375" style="62" customWidth="1"/>
    <col min="21" max="21" width="8.875" style="62" customWidth="1"/>
    <col min="22" max="22" width="5.625" style="62" customWidth="1"/>
    <col min="23" max="23" width="7.375" style="62" customWidth="1"/>
    <col min="24" max="24" width="8" style="62" customWidth="1"/>
    <col min="25" max="25" width="6.5" style="62" customWidth="1"/>
    <col min="26" max="26" width="7" style="62" customWidth="1"/>
    <col min="27" max="27" width="8.375" style="62" customWidth="1"/>
    <col min="28" max="28" width="9.125" style="62" customWidth="1"/>
    <col min="29" max="29" width="8.875" style="62" customWidth="1"/>
    <col min="30" max="30" width="5.75" style="62" customWidth="1"/>
    <col min="31" max="31" width="6" style="59" customWidth="1"/>
    <col min="32" max="32" width="7" style="59" customWidth="1"/>
    <col min="33" max="33" width="7.5" style="59" customWidth="1"/>
    <col min="34" max="34" width="6.75" style="59" customWidth="1"/>
    <col min="35" max="35" width="5.625" style="59" customWidth="1"/>
    <col min="36" max="37" width="6.75" style="59" customWidth="1"/>
    <col min="38" max="38" width="8.625" style="59" customWidth="1"/>
    <col min="39" max="39" width="6.75" style="59" customWidth="1"/>
    <col min="40" max="40" width="2.625" style="59" customWidth="1"/>
    <col min="41" max="41" width="8" style="61" customWidth="1"/>
    <col min="42" max="42" width="8.375" style="61" customWidth="1"/>
    <col min="43" max="43" width="8.625" style="62" customWidth="1"/>
    <col min="44" max="44" width="5.25" style="62" customWidth="1"/>
    <col min="45" max="16384" width="9.125" style="62"/>
  </cols>
  <sheetData>
    <row r="1" spans="2:43" ht="19.149999999999999" customHeight="1">
      <c r="B1" s="61" t="s">
        <v>139</v>
      </c>
      <c r="M1" s="61" t="s">
        <v>140</v>
      </c>
      <c r="V1" s="61" t="s">
        <v>141</v>
      </c>
      <c r="AG1" s="61" t="s">
        <v>209</v>
      </c>
      <c r="AI1" s="62"/>
      <c r="AJ1" s="62"/>
      <c r="AK1" s="62"/>
      <c r="AL1" s="62"/>
      <c r="AM1" s="62"/>
    </row>
    <row r="2" spans="2:43" ht="11.45" customHeight="1">
      <c r="B2" s="60" t="s">
        <v>142</v>
      </c>
      <c r="G2" s="62" t="s">
        <v>210</v>
      </c>
      <c r="L2" s="60" t="s">
        <v>142</v>
      </c>
      <c r="P2" s="62" t="s">
        <v>211</v>
      </c>
      <c r="U2" s="60" t="s">
        <v>142</v>
      </c>
      <c r="V2" s="61"/>
      <c r="AA2" s="62" t="s">
        <v>212</v>
      </c>
      <c r="AG2" s="60" t="s">
        <v>142</v>
      </c>
      <c r="AH2" s="61"/>
      <c r="AI2" s="62"/>
      <c r="AJ2" s="62"/>
      <c r="AK2" s="62"/>
      <c r="AL2" s="62" t="s">
        <v>213</v>
      </c>
    </row>
    <row r="3" spans="2:43" s="66" customFormat="1" ht="55.9" customHeight="1">
      <c r="B3" s="129" t="s">
        <v>143</v>
      </c>
      <c r="C3" s="130" t="s">
        <v>144</v>
      </c>
      <c r="D3" s="131" t="s">
        <v>145</v>
      </c>
      <c r="E3" s="130" t="s">
        <v>146</v>
      </c>
      <c r="F3" s="130" t="s">
        <v>147</v>
      </c>
      <c r="G3" s="131" t="s">
        <v>148</v>
      </c>
      <c r="H3" s="131" t="s">
        <v>149</v>
      </c>
      <c r="I3" s="131" t="s">
        <v>214</v>
      </c>
      <c r="J3" s="131"/>
      <c r="K3" s="131"/>
      <c r="L3" s="129" t="s">
        <v>143</v>
      </c>
      <c r="M3" s="130" t="s">
        <v>144</v>
      </c>
      <c r="N3" s="132" t="s">
        <v>150</v>
      </c>
      <c r="O3" s="133" t="s">
        <v>146</v>
      </c>
      <c r="P3" s="134" t="s">
        <v>151</v>
      </c>
      <c r="Q3" s="135" t="s">
        <v>148</v>
      </c>
      <c r="R3" s="136" t="s">
        <v>152</v>
      </c>
      <c r="S3" s="131" t="s">
        <v>214</v>
      </c>
      <c r="T3" s="136"/>
      <c r="U3" s="137" t="s">
        <v>143</v>
      </c>
      <c r="V3" s="137" t="s">
        <v>153</v>
      </c>
      <c r="W3" s="137" t="s">
        <v>144</v>
      </c>
      <c r="X3" s="138" t="s">
        <v>154</v>
      </c>
      <c r="Y3" s="137" t="s">
        <v>146</v>
      </c>
      <c r="Z3" s="137" t="s">
        <v>155</v>
      </c>
      <c r="AA3" s="139" t="s">
        <v>148</v>
      </c>
      <c r="AB3" s="139" t="s">
        <v>156</v>
      </c>
      <c r="AC3" s="139" t="s">
        <v>157</v>
      </c>
      <c r="AD3" s="140"/>
      <c r="AE3" s="137"/>
      <c r="AF3" s="137"/>
      <c r="AG3" s="137" t="s">
        <v>144</v>
      </c>
      <c r="AH3" s="138" t="s">
        <v>215</v>
      </c>
      <c r="AI3" s="137" t="s">
        <v>146</v>
      </c>
      <c r="AJ3" s="137" t="s">
        <v>216</v>
      </c>
      <c r="AK3" s="139" t="s">
        <v>217</v>
      </c>
      <c r="AL3" s="139" t="s">
        <v>156</v>
      </c>
      <c r="AM3" s="139" t="s">
        <v>157</v>
      </c>
      <c r="AN3" s="141"/>
      <c r="AO3" s="142" t="s">
        <v>158</v>
      </c>
      <c r="AP3" s="142" t="s">
        <v>159</v>
      </c>
      <c r="AQ3" s="142" t="s">
        <v>218</v>
      </c>
    </row>
    <row r="4" spans="2:43">
      <c r="B4" s="63" t="s">
        <v>160</v>
      </c>
      <c r="C4" s="63" t="s">
        <v>161</v>
      </c>
      <c r="D4" s="64">
        <v>0</v>
      </c>
      <c r="E4" s="65" t="s">
        <v>2</v>
      </c>
      <c r="F4" s="66">
        <v>169</v>
      </c>
      <c r="G4" s="67">
        <v>0</v>
      </c>
      <c r="H4" s="68">
        <f>SUM(G4*0.07)/92</f>
        <v>0</v>
      </c>
      <c r="I4" s="68">
        <f>SUM(G4*0.25)/90</f>
        <v>0</v>
      </c>
      <c r="J4" s="68"/>
      <c r="K4" s="68"/>
      <c r="L4" s="63" t="s">
        <v>160</v>
      </c>
      <c r="M4" s="63" t="s">
        <v>161</v>
      </c>
      <c r="N4" s="69">
        <f>VLOOKUP($B4,'[1]County-level MSW Burned'!$A$2:$J$3225,9,FALSE)</f>
        <v>0</v>
      </c>
      <c r="O4" s="70" t="s">
        <v>2</v>
      </c>
      <c r="P4" s="62">
        <f>VLOOKUP($E4,'[1]Emission Factors'!$B$2:$E$9,2,FALSE)</f>
        <v>85</v>
      </c>
      <c r="Q4" s="71">
        <f t="shared" ref="Q4:Q17" si="0">N4*P4/2000</f>
        <v>0</v>
      </c>
      <c r="R4" s="41">
        <f>SUM(Q4*0.07)/92</f>
        <v>0</v>
      </c>
      <c r="S4" s="68">
        <f>SUM(Q4*0.25)/90</f>
        <v>0</v>
      </c>
      <c r="T4" s="41"/>
      <c r="U4" s="63" t="s">
        <v>160</v>
      </c>
      <c r="V4" s="63" t="s">
        <v>162</v>
      </c>
      <c r="W4" s="63" t="s">
        <v>161</v>
      </c>
      <c r="X4" s="69">
        <f>VLOOKUP($B4,'[2]County-level Brush Waste Burned'!$A$2:$K$3225,10,FALSE)</f>
        <v>0</v>
      </c>
      <c r="Y4" s="70" t="s">
        <v>2</v>
      </c>
      <c r="Z4" s="62">
        <v>140</v>
      </c>
      <c r="AA4" s="71">
        <f t="shared" ref="AA4:AA17" si="1">X4*Z4/2000</f>
        <v>0</v>
      </c>
      <c r="AB4" s="68">
        <f>SUM(AA4*0.07)/92</f>
        <v>0</v>
      </c>
      <c r="AC4" s="68">
        <f>SUM(AA4*0.25)/90</f>
        <v>0</v>
      </c>
      <c r="AD4" s="68"/>
      <c r="AE4" s="63" t="s">
        <v>160</v>
      </c>
      <c r="AF4" s="63"/>
      <c r="AG4" s="63" t="s">
        <v>161</v>
      </c>
      <c r="AH4" s="69">
        <v>0</v>
      </c>
      <c r="AI4" s="70" t="s">
        <v>2</v>
      </c>
      <c r="AJ4" s="62">
        <v>112</v>
      </c>
      <c r="AK4" s="69">
        <f t="shared" ref="AK4:AK17" si="2">AH4*AJ4/2000</f>
        <v>0</v>
      </c>
      <c r="AL4" s="68">
        <f>SUM(AK4*0.07)/92</f>
        <v>0</v>
      </c>
      <c r="AM4" s="68">
        <v>0</v>
      </c>
      <c r="AN4" s="72"/>
      <c r="AO4" s="73">
        <f>SUM(G4,Q4,AA4,AK4)</f>
        <v>0</v>
      </c>
      <c r="AP4" s="74">
        <f>SUM(H4,R4,AB4,AL4)</f>
        <v>0</v>
      </c>
      <c r="AQ4" s="74">
        <f>SUM(I4,S4,AC4,AM4)</f>
        <v>0</v>
      </c>
    </row>
    <row r="5" spans="2:43">
      <c r="B5" s="63" t="s">
        <v>163</v>
      </c>
      <c r="C5" s="63" t="s">
        <v>164</v>
      </c>
      <c r="D5" s="64">
        <v>10929.443139100809</v>
      </c>
      <c r="E5" s="65" t="s">
        <v>2</v>
      </c>
      <c r="F5" s="66">
        <v>169</v>
      </c>
      <c r="G5" s="67">
        <v>923.53794525401838</v>
      </c>
      <c r="H5" s="68">
        <f t="shared" ref="H5:H59" si="3">SUM(G5*0.07)/92</f>
        <v>0.70269191486718796</v>
      </c>
      <c r="I5" s="68">
        <f t="shared" ref="I5:I18" si="4">SUM(G5*0.25)/90</f>
        <v>2.5653831812611623</v>
      </c>
      <c r="J5" s="68"/>
      <c r="K5" s="68"/>
      <c r="L5" s="63" t="s">
        <v>163</v>
      </c>
      <c r="M5" s="63" t="s">
        <v>164</v>
      </c>
      <c r="N5" s="69">
        <f>VLOOKUP($B5,'[1]County-level MSW Burned'!$A$2:$J$3225,9,FALSE)</f>
        <v>4117.1162375146623</v>
      </c>
      <c r="O5" s="70" t="s">
        <v>2</v>
      </c>
      <c r="P5" s="62">
        <f>VLOOKUP($E5,'[1]Emission Factors'!$B$2:$E$9,2,FALSE)</f>
        <v>85</v>
      </c>
      <c r="Q5" s="71">
        <f t="shared" si="0"/>
        <v>174.97744009437315</v>
      </c>
      <c r="R5" s="41">
        <f t="shared" ref="R5:R77" si="5">SUM(Q5*0.07)/92</f>
        <v>0.13313500876745785</v>
      </c>
      <c r="S5" s="68">
        <f t="shared" ref="S5:S18" si="6">SUM(Q5*0.25)/90</f>
        <v>0.48604844470659209</v>
      </c>
      <c r="T5" s="41"/>
      <c r="U5" s="63" t="s">
        <v>163</v>
      </c>
      <c r="V5" s="63" t="s">
        <v>165</v>
      </c>
      <c r="W5" s="63" t="s">
        <v>164</v>
      </c>
      <c r="X5" s="69">
        <f>VLOOKUP($B5,'[2]County-level Brush Waste Burned'!$A$2:$K$3225,10,FALSE)</f>
        <v>188.36184638237592</v>
      </c>
      <c r="Y5" s="70" t="s">
        <v>2</v>
      </c>
      <c r="Z5" s="62">
        <v>140</v>
      </c>
      <c r="AA5" s="71">
        <f t="shared" si="1"/>
        <v>13.185329246766313</v>
      </c>
      <c r="AB5" s="68">
        <f t="shared" ref="AB5:AB17" si="7">SUM(AA5*0.07)/92</f>
        <v>1.0032315731235239E-2</v>
      </c>
      <c r="AC5" s="68">
        <f>SUM(AA5*0.25)/90</f>
        <v>3.6625914574350868E-2</v>
      </c>
      <c r="AD5" s="68"/>
      <c r="AE5" s="63" t="s">
        <v>163</v>
      </c>
      <c r="AF5" s="63"/>
      <c r="AG5" s="63" t="s">
        <v>164</v>
      </c>
      <c r="AH5" s="69">
        <v>188.36184638237592</v>
      </c>
      <c r="AI5" s="70" t="s">
        <v>2</v>
      </c>
      <c r="AJ5" s="62">
        <v>112</v>
      </c>
      <c r="AK5" s="69">
        <f t="shared" si="2"/>
        <v>10.54826339741305</v>
      </c>
      <c r="AL5" s="68">
        <f t="shared" ref="AL5:AL33" si="8">SUM(AK5*0.07)/92</f>
        <v>8.0258525849881916E-3</v>
      </c>
      <c r="AM5" s="68">
        <f>SUM(AK5*0.25)/90</f>
        <v>2.9300731659480696E-2</v>
      </c>
      <c r="AN5" s="72"/>
      <c r="AO5" s="73">
        <f t="shared" ref="AO5:AQ71" si="9">SUM(G5,Q5,AA5,AK5)</f>
        <v>1122.2489779925709</v>
      </c>
      <c r="AP5" s="74">
        <f t="shared" si="9"/>
        <v>0.85388509195086926</v>
      </c>
      <c r="AQ5" s="74">
        <f t="shared" si="9"/>
        <v>3.117358272201586</v>
      </c>
    </row>
    <row r="6" spans="2:43">
      <c r="B6" s="63" t="s">
        <v>166</v>
      </c>
      <c r="C6" s="63" t="s">
        <v>167</v>
      </c>
      <c r="D6" s="64">
        <v>0</v>
      </c>
      <c r="E6" s="65" t="s">
        <v>2</v>
      </c>
      <c r="F6" s="66">
        <v>169</v>
      </c>
      <c r="G6" s="67">
        <v>0</v>
      </c>
      <c r="H6" s="68">
        <f t="shared" si="3"/>
        <v>0</v>
      </c>
      <c r="I6" s="68">
        <f t="shared" si="4"/>
        <v>0</v>
      </c>
      <c r="J6" s="68"/>
      <c r="K6" s="68"/>
      <c r="L6" s="63" t="s">
        <v>166</v>
      </c>
      <c r="M6" s="63" t="s">
        <v>167</v>
      </c>
      <c r="N6" s="69">
        <f>VLOOKUP($B6,'[1]County-level MSW Burned'!$A$2:$J$3225,9,FALSE)</f>
        <v>0</v>
      </c>
      <c r="O6" s="70" t="s">
        <v>2</v>
      </c>
      <c r="P6" s="62">
        <f>VLOOKUP($E6,'[1]Emission Factors'!$B$2:$E$9,2,FALSE)</f>
        <v>85</v>
      </c>
      <c r="Q6" s="71">
        <f t="shared" si="0"/>
        <v>0</v>
      </c>
      <c r="R6" s="41">
        <f t="shared" si="5"/>
        <v>0</v>
      </c>
      <c r="S6" s="68">
        <f t="shared" si="6"/>
        <v>0</v>
      </c>
      <c r="T6" s="41"/>
      <c r="U6" s="63" t="s">
        <v>166</v>
      </c>
      <c r="V6" s="63" t="s">
        <v>168</v>
      </c>
      <c r="W6" s="63" t="s">
        <v>167</v>
      </c>
      <c r="X6" s="69">
        <f>VLOOKUP($B6,'[2]County-level Brush Waste Burned'!$A$2:$K$3225,10,FALSE)</f>
        <v>0</v>
      </c>
      <c r="Y6" s="70" t="s">
        <v>2</v>
      </c>
      <c r="Z6" s="62">
        <v>140</v>
      </c>
      <c r="AA6" s="71">
        <f t="shared" si="1"/>
        <v>0</v>
      </c>
      <c r="AB6" s="68">
        <f t="shared" si="7"/>
        <v>0</v>
      </c>
      <c r="AC6" s="68">
        <f t="shared" ref="AC6:AC18" si="10">SUM(AA6*0.25)/90</f>
        <v>0</v>
      </c>
      <c r="AD6" s="68"/>
      <c r="AE6" s="63" t="s">
        <v>166</v>
      </c>
      <c r="AF6" s="63"/>
      <c r="AG6" s="63" t="s">
        <v>167</v>
      </c>
      <c r="AH6" s="69">
        <v>0</v>
      </c>
      <c r="AI6" s="70" t="s">
        <v>2</v>
      </c>
      <c r="AJ6" s="62">
        <v>112</v>
      </c>
      <c r="AK6" s="69">
        <f t="shared" si="2"/>
        <v>0</v>
      </c>
      <c r="AL6" s="68">
        <f t="shared" si="8"/>
        <v>0</v>
      </c>
      <c r="AM6" s="68">
        <f t="shared" ref="AM6:AM18" si="11">SUM(AK6*0.25)/90</f>
        <v>0</v>
      </c>
      <c r="AN6" s="72"/>
      <c r="AO6" s="73">
        <f t="shared" si="9"/>
        <v>0</v>
      </c>
      <c r="AP6" s="74">
        <f t="shared" si="9"/>
        <v>0</v>
      </c>
      <c r="AQ6" s="74">
        <f t="shared" si="9"/>
        <v>0</v>
      </c>
    </row>
    <row r="7" spans="2:43">
      <c r="B7" s="63" t="s">
        <v>169</v>
      </c>
      <c r="C7" s="63" t="s">
        <v>170</v>
      </c>
      <c r="D7" s="64">
        <v>2146.1353716040312</v>
      </c>
      <c r="E7" s="65" t="s">
        <v>2</v>
      </c>
      <c r="F7" s="66">
        <v>169</v>
      </c>
      <c r="G7" s="67">
        <v>181.34843890054063</v>
      </c>
      <c r="H7" s="68">
        <f t="shared" si="3"/>
        <v>0.13798250785910701</v>
      </c>
      <c r="I7" s="68">
        <f t="shared" si="4"/>
        <v>0.50374566361261286</v>
      </c>
      <c r="J7" s="68"/>
      <c r="K7" s="68"/>
      <c r="L7" s="63" t="s">
        <v>169</v>
      </c>
      <c r="M7" s="63" t="s">
        <v>170</v>
      </c>
      <c r="N7" s="69">
        <f>VLOOKUP($B7,'[1]County-level MSW Burned'!$A$2:$J$3225,9,FALSE)</f>
        <v>640.85078709704305</v>
      </c>
      <c r="O7" s="75" t="s">
        <v>2</v>
      </c>
      <c r="P7" s="62">
        <f>VLOOKUP($E7,'[1]Emission Factors'!$B$2:$E$9,2,FALSE)</f>
        <v>85</v>
      </c>
      <c r="Q7" s="71">
        <f t="shared" si="0"/>
        <v>27.23615845162433</v>
      </c>
      <c r="R7" s="41">
        <f t="shared" si="5"/>
        <v>2.0723164039279384E-2</v>
      </c>
      <c r="S7" s="68">
        <f t="shared" si="6"/>
        <v>7.565599569895648E-2</v>
      </c>
      <c r="T7" s="41"/>
      <c r="U7" s="63" t="s">
        <v>169</v>
      </c>
      <c r="V7" s="63" t="s">
        <v>171</v>
      </c>
      <c r="W7" s="63" t="s">
        <v>170</v>
      </c>
      <c r="X7" s="69">
        <f>VLOOKUP($B7,'[2]County-level Brush Waste Burned'!$A$2:$K$3225,10,FALSE)</f>
        <v>14.659755827791106</v>
      </c>
      <c r="Y7" s="75" t="s">
        <v>2</v>
      </c>
      <c r="Z7" s="62">
        <v>140</v>
      </c>
      <c r="AA7" s="71">
        <f t="shared" si="1"/>
        <v>1.0261829079453773</v>
      </c>
      <c r="AB7" s="68">
        <f t="shared" si="7"/>
        <v>7.8079134300191753E-4</v>
      </c>
      <c r="AC7" s="68">
        <f t="shared" si="10"/>
        <v>2.8505080776260478E-3</v>
      </c>
      <c r="AD7" s="68"/>
      <c r="AE7" s="63" t="s">
        <v>169</v>
      </c>
      <c r="AF7" s="63"/>
      <c r="AG7" s="63" t="s">
        <v>170</v>
      </c>
      <c r="AH7" s="69">
        <v>14.659755827791106</v>
      </c>
      <c r="AI7" s="70" t="s">
        <v>2</v>
      </c>
      <c r="AJ7" s="62">
        <v>112</v>
      </c>
      <c r="AK7" s="69">
        <f t="shared" si="2"/>
        <v>0.82094632635630194</v>
      </c>
      <c r="AL7" s="68">
        <f t="shared" si="8"/>
        <v>6.2463307440153407E-4</v>
      </c>
      <c r="AM7" s="68">
        <f t="shared" si="11"/>
        <v>2.2804064621008385E-3</v>
      </c>
      <c r="AN7" s="72"/>
      <c r="AO7" s="73">
        <f t="shared" si="9"/>
        <v>210.43172658646665</v>
      </c>
      <c r="AP7" s="74">
        <f t="shared" si="9"/>
        <v>0.16011109631578982</v>
      </c>
      <c r="AQ7" s="74">
        <f t="shared" si="9"/>
        <v>0.58453257385129631</v>
      </c>
    </row>
    <row r="8" spans="2:43">
      <c r="B8" s="63" t="s">
        <v>172</v>
      </c>
      <c r="C8" s="63" t="s">
        <v>173</v>
      </c>
      <c r="D8" s="64">
        <v>0</v>
      </c>
      <c r="E8" s="65" t="s">
        <v>2</v>
      </c>
      <c r="F8" s="66">
        <v>169</v>
      </c>
      <c r="G8" s="67">
        <v>0</v>
      </c>
      <c r="H8" s="68">
        <f t="shared" si="3"/>
        <v>0</v>
      </c>
      <c r="I8" s="68">
        <f t="shared" si="4"/>
        <v>0</v>
      </c>
      <c r="J8" s="68"/>
      <c r="K8" s="68"/>
      <c r="L8" s="63" t="s">
        <v>172</v>
      </c>
      <c r="M8" s="63" t="s">
        <v>173</v>
      </c>
      <c r="N8" s="69">
        <f>VLOOKUP($B8,'[1]County-level MSW Burned'!$A$2:$J$3225,9,FALSE)</f>
        <v>0</v>
      </c>
      <c r="O8" s="75" t="s">
        <v>2</v>
      </c>
      <c r="P8" s="62">
        <f>VLOOKUP($E8,'[1]Emission Factors'!$B$2:$E$9,2,FALSE)</f>
        <v>85</v>
      </c>
      <c r="Q8" s="71">
        <f t="shared" si="0"/>
        <v>0</v>
      </c>
      <c r="R8" s="41">
        <f t="shared" si="5"/>
        <v>0</v>
      </c>
      <c r="S8" s="68">
        <f t="shared" si="6"/>
        <v>0</v>
      </c>
      <c r="T8" s="41"/>
      <c r="U8" s="63" t="s">
        <v>172</v>
      </c>
      <c r="V8" s="63" t="s">
        <v>174</v>
      </c>
      <c r="W8" s="63" t="s">
        <v>173</v>
      </c>
      <c r="X8" s="69">
        <f>VLOOKUP($B8,'[2]County-level Brush Waste Burned'!$A$2:$K$3225,10,FALSE)</f>
        <v>0</v>
      </c>
      <c r="Y8" s="75" t="s">
        <v>2</v>
      </c>
      <c r="Z8" s="62">
        <v>140</v>
      </c>
      <c r="AA8" s="71">
        <f t="shared" si="1"/>
        <v>0</v>
      </c>
      <c r="AB8" s="68">
        <f t="shared" si="7"/>
        <v>0</v>
      </c>
      <c r="AC8" s="68">
        <f t="shared" si="10"/>
        <v>0</v>
      </c>
      <c r="AD8" s="68"/>
      <c r="AE8" s="63" t="s">
        <v>172</v>
      </c>
      <c r="AF8" s="63"/>
      <c r="AG8" s="63" t="s">
        <v>173</v>
      </c>
      <c r="AH8" s="69">
        <v>0</v>
      </c>
      <c r="AI8" s="70" t="s">
        <v>2</v>
      </c>
      <c r="AJ8" s="62">
        <v>112</v>
      </c>
      <c r="AK8" s="69">
        <f t="shared" si="2"/>
        <v>0</v>
      </c>
      <c r="AL8" s="68">
        <f t="shared" si="8"/>
        <v>0</v>
      </c>
      <c r="AM8" s="68">
        <f t="shared" si="11"/>
        <v>0</v>
      </c>
      <c r="AN8" s="72"/>
      <c r="AO8" s="73">
        <f t="shared" si="9"/>
        <v>0</v>
      </c>
      <c r="AP8" s="74">
        <f t="shared" si="9"/>
        <v>0</v>
      </c>
      <c r="AQ8" s="74">
        <f t="shared" si="9"/>
        <v>0</v>
      </c>
    </row>
    <row r="9" spans="2:43">
      <c r="B9" s="63" t="s">
        <v>175</v>
      </c>
      <c r="C9" s="63" t="s">
        <v>176</v>
      </c>
      <c r="D9" s="64">
        <v>1821.5217827759714</v>
      </c>
      <c r="E9" s="65" t="s">
        <v>2</v>
      </c>
      <c r="F9" s="66">
        <v>169</v>
      </c>
      <c r="G9" s="67">
        <v>153.91859064456958</v>
      </c>
      <c r="H9" s="68">
        <f t="shared" si="3"/>
        <v>0.1171119711426073</v>
      </c>
      <c r="I9" s="68">
        <f t="shared" si="4"/>
        <v>0.42755164067935991</v>
      </c>
      <c r="J9" s="68"/>
      <c r="K9" s="68"/>
      <c r="L9" s="63" t="s">
        <v>175</v>
      </c>
      <c r="M9" s="63" t="s">
        <v>176</v>
      </c>
      <c r="N9" s="69">
        <f>VLOOKUP($B9,'[1]County-level MSW Burned'!$A$2:$J$3225,9,FALSE)</f>
        <v>3858.114400733461</v>
      </c>
      <c r="O9" s="70" t="s">
        <v>2</v>
      </c>
      <c r="P9" s="62">
        <f>VLOOKUP($E9,'[1]Emission Factors'!$B$2:$E$9,2,FALSE)</f>
        <v>85</v>
      </c>
      <c r="Q9" s="71">
        <f t="shared" si="0"/>
        <v>163.96986203117208</v>
      </c>
      <c r="R9" s="41">
        <f t="shared" si="5"/>
        <v>0.12475967763241355</v>
      </c>
      <c r="S9" s="68">
        <f t="shared" si="6"/>
        <v>0.45547183897547799</v>
      </c>
      <c r="T9" s="41"/>
      <c r="U9" s="63" t="s">
        <v>175</v>
      </c>
      <c r="V9" s="63" t="s">
        <v>177</v>
      </c>
      <c r="W9" s="63" t="s">
        <v>176</v>
      </c>
      <c r="X9" s="69">
        <f>VLOOKUP($B9,'[2]County-level Brush Waste Burned'!$A$2:$K$3225,10,FALSE)</f>
        <v>176.51227464864613</v>
      </c>
      <c r="Y9" s="70" t="s">
        <v>2</v>
      </c>
      <c r="Z9" s="62">
        <v>140</v>
      </c>
      <c r="AA9" s="71">
        <f t="shared" si="1"/>
        <v>12.355859225405229</v>
      </c>
      <c r="AB9" s="68">
        <f t="shared" si="7"/>
        <v>9.40119723672137E-3</v>
      </c>
      <c r="AC9" s="68">
        <f t="shared" si="10"/>
        <v>3.4321831181681195E-2</v>
      </c>
      <c r="AD9" s="68"/>
      <c r="AE9" s="63" t="s">
        <v>175</v>
      </c>
      <c r="AF9" s="63"/>
      <c r="AG9" s="63" t="s">
        <v>176</v>
      </c>
      <c r="AH9" s="69">
        <v>176.51227464864613</v>
      </c>
      <c r="AI9" s="70" t="s">
        <v>2</v>
      </c>
      <c r="AJ9" s="62">
        <v>112</v>
      </c>
      <c r="AK9" s="69">
        <f t="shared" si="2"/>
        <v>9.8846873803241841</v>
      </c>
      <c r="AL9" s="68">
        <f t="shared" si="8"/>
        <v>7.5209577893770975E-3</v>
      </c>
      <c r="AM9" s="68">
        <f t="shared" si="11"/>
        <v>2.7457464945344956E-2</v>
      </c>
      <c r="AN9" s="72"/>
      <c r="AO9" s="73">
        <f t="shared" si="9"/>
        <v>340.12899928147107</v>
      </c>
      <c r="AP9" s="74">
        <f t="shared" si="9"/>
        <v>0.25879380380111933</v>
      </c>
      <c r="AQ9" s="74">
        <f t="shared" si="9"/>
        <v>0.94480277578186411</v>
      </c>
    </row>
    <row r="10" spans="2:43">
      <c r="B10" s="63" t="s">
        <v>178</v>
      </c>
      <c r="C10" s="63" t="s">
        <v>179</v>
      </c>
      <c r="D10" s="64">
        <v>0</v>
      </c>
      <c r="E10" s="65" t="s">
        <v>2</v>
      </c>
      <c r="F10" s="66">
        <v>169</v>
      </c>
      <c r="G10" s="67">
        <v>0</v>
      </c>
      <c r="H10" s="68">
        <f t="shared" si="3"/>
        <v>0</v>
      </c>
      <c r="I10" s="68">
        <f t="shared" si="4"/>
        <v>0</v>
      </c>
      <c r="J10" s="68"/>
      <c r="K10" s="68"/>
      <c r="L10" s="63" t="s">
        <v>178</v>
      </c>
      <c r="M10" s="63" t="s">
        <v>179</v>
      </c>
      <c r="N10" s="69">
        <f>VLOOKUP($B10,'[1]County-level MSW Burned'!$A$2:$J$3225,9,FALSE)</f>
        <v>0</v>
      </c>
      <c r="O10" s="75" t="s">
        <v>2</v>
      </c>
      <c r="P10" s="62">
        <f>VLOOKUP($E10,'[1]Emission Factors'!$B$2:$E$9,2,FALSE)</f>
        <v>85</v>
      </c>
      <c r="Q10" s="71">
        <f t="shared" si="0"/>
        <v>0</v>
      </c>
      <c r="R10" s="41">
        <f t="shared" si="5"/>
        <v>0</v>
      </c>
      <c r="S10" s="68">
        <f t="shared" si="6"/>
        <v>0</v>
      </c>
      <c r="T10" s="41"/>
      <c r="U10" s="63" t="s">
        <v>178</v>
      </c>
      <c r="V10" s="63" t="s">
        <v>180</v>
      </c>
      <c r="W10" s="63" t="s">
        <v>179</v>
      </c>
      <c r="X10" s="69">
        <f>VLOOKUP($B10,'[2]County-level Brush Waste Burned'!$A$2:$K$3225,10,FALSE)</f>
        <v>0</v>
      </c>
      <c r="Y10" s="75" t="s">
        <v>2</v>
      </c>
      <c r="Z10" s="62">
        <v>140</v>
      </c>
      <c r="AA10" s="71">
        <f t="shared" si="1"/>
        <v>0</v>
      </c>
      <c r="AB10" s="68">
        <f t="shared" si="7"/>
        <v>0</v>
      </c>
      <c r="AC10" s="68">
        <f t="shared" si="10"/>
        <v>0</v>
      </c>
      <c r="AD10" s="68"/>
      <c r="AE10" s="63" t="s">
        <v>178</v>
      </c>
      <c r="AF10" s="63"/>
      <c r="AG10" s="63" t="s">
        <v>179</v>
      </c>
      <c r="AH10" s="69">
        <v>0</v>
      </c>
      <c r="AI10" s="70" t="s">
        <v>2</v>
      </c>
      <c r="AJ10" s="62">
        <v>112</v>
      </c>
      <c r="AK10" s="69">
        <f t="shared" si="2"/>
        <v>0</v>
      </c>
      <c r="AL10" s="68">
        <f t="shared" si="8"/>
        <v>0</v>
      </c>
      <c r="AM10" s="68">
        <f t="shared" si="11"/>
        <v>0</v>
      </c>
      <c r="AN10" s="72"/>
      <c r="AO10" s="73">
        <f t="shared" si="9"/>
        <v>0</v>
      </c>
      <c r="AP10" s="74">
        <f t="shared" si="9"/>
        <v>0</v>
      </c>
      <c r="AQ10" s="74">
        <f t="shared" si="9"/>
        <v>0</v>
      </c>
    </row>
    <row r="11" spans="2:43">
      <c r="B11" s="63" t="s">
        <v>181</v>
      </c>
      <c r="C11" s="63" t="s">
        <v>182</v>
      </c>
      <c r="D11" s="64">
        <v>12715.36603360753</v>
      </c>
      <c r="E11" s="65" t="s">
        <v>2</v>
      </c>
      <c r="F11" s="66">
        <v>169</v>
      </c>
      <c r="G11" s="67">
        <v>1074.4484298398363</v>
      </c>
      <c r="H11" s="68">
        <f t="shared" si="3"/>
        <v>0.81751510966074503</v>
      </c>
      <c r="I11" s="68">
        <f t="shared" si="4"/>
        <v>2.984578971777323</v>
      </c>
      <c r="J11" s="68"/>
      <c r="K11" s="68"/>
      <c r="L11" s="63" t="s">
        <v>181</v>
      </c>
      <c r="M11" s="63" t="s">
        <v>182</v>
      </c>
      <c r="N11" s="69">
        <f>VLOOKUP($B11,'[1]County-level MSW Burned'!$A$2:$J$3225,9,FALSE)</f>
        <v>4308.3882994934174</v>
      </c>
      <c r="O11" s="70" t="s">
        <v>2</v>
      </c>
      <c r="P11" s="62">
        <f>VLOOKUP($E11,'[1]Emission Factors'!$B$2:$E$9,2,FALSE)</f>
        <v>85</v>
      </c>
      <c r="Q11" s="71">
        <f t="shared" si="0"/>
        <v>183.10650272847025</v>
      </c>
      <c r="R11" s="41">
        <f t="shared" si="5"/>
        <v>0.13932016511948825</v>
      </c>
      <c r="S11" s="68">
        <f t="shared" si="6"/>
        <v>0.50862917424575071</v>
      </c>
      <c r="T11" s="41"/>
      <c r="U11" s="63" t="s">
        <v>181</v>
      </c>
      <c r="V11" s="63" t="s">
        <v>183</v>
      </c>
      <c r="W11" s="63" t="s">
        <v>182</v>
      </c>
      <c r="X11" s="69">
        <f>VLOOKUP($B11,'[2]County-level Brush Waste Burned'!$A$2:$K$3225,10,FALSE)</f>
        <v>197.11271875935586</v>
      </c>
      <c r="Y11" s="70" t="s">
        <v>2</v>
      </c>
      <c r="Z11" s="62">
        <v>140</v>
      </c>
      <c r="AA11" s="71">
        <f t="shared" si="1"/>
        <v>13.797890313154911</v>
      </c>
      <c r="AB11" s="68">
        <f t="shared" si="7"/>
        <v>1.0498394803487432E-2</v>
      </c>
      <c r="AC11" s="68">
        <f t="shared" si="10"/>
        <v>3.8327473092096977E-2</v>
      </c>
      <c r="AD11" s="68"/>
      <c r="AE11" s="63" t="s">
        <v>181</v>
      </c>
      <c r="AF11" s="63"/>
      <c r="AG11" s="63" t="s">
        <v>182</v>
      </c>
      <c r="AH11" s="69">
        <v>197.11271875935586</v>
      </c>
      <c r="AI11" s="70" t="s">
        <v>2</v>
      </c>
      <c r="AJ11" s="62">
        <v>112</v>
      </c>
      <c r="AK11" s="69">
        <f t="shared" si="2"/>
        <v>11.038312250523928</v>
      </c>
      <c r="AL11" s="68">
        <f t="shared" si="8"/>
        <v>8.3987158427899465E-3</v>
      </c>
      <c r="AM11" s="68">
        <f t="shared" si="11"/>
        <v>3.0661978473677579E-2</v>
      </c>
      <c r="AN11" s="72"/>
      <c r="AO11" s="73">
        <f t="shared" si="9"/>
        <v>1282.3911351319855</v>
      </c>
      <c r="AP11" s="74">
        <f t="shared" si="9"/>
        <v>0.97573238542651075</v>
      </c>
      <c r="AQ11" s="74">
        <f t="shared" si="9"/>
        <v>3.562197597588848</v>
      </c>
    </row>
    <row r="12" spans="2:43">
      <c r="B12" s="63" t="s">
        <v>184</v>
      </c>
      <c r="C12" s="63" t="s">
        <v>185</v>
      </c>
      <c r="D12" s="64">
        <v>0</v>
      </c>
      <c r="E12" s="65" t="s">
        <v>2</v>
      </c>
      <c r="F12" s="66">
        <v>169</v>
      </c>
      <c r="G12" s="67">
        <v>0</v>
      </c>
      <c r="H12" s="68">
        <f t="shared" si="3"/>
        <v>0</v>
      </c>
      <c r="I12" s="68">
        <f t="shared" si="4"/>
        <v>0</v>
      </c>
      <c r="J12" s="68"/>
      <c r="K12" s="68"/>
      <c r="L12" s="63" t="s">
        <v>184</v>
      </c>
      <c r="M12" s="63" t="s">
        <v>185</v>
      </c>
      <c r="N12" s="69">
        <f>VLOOKUP($B12,'[1]County-level MSW Burned'!$A$2:$J$3225,9,FALSE)</f>
        <v>0</v>
      </c>
      <c r="O12" s="70" t="s">
        <v>2</v>
      </c>
      <c r="P12" s="62">
        <f>VLOOKUP($E12,'[1]Emission Factors'!$B$2:$E$9,2,FALSE)</f>
        <v>85</v>
      </c>
      <c r="Q12" s="71">
        <f t="shared" si="0"/>
        <v>0</v>
      </c>
      <c r="R12" s="41">
        <f t="shared" si="5"/>
        <v>0</v>
      </c>
      <c r="S12" s="68">
        <f t="shared" si="6"/>
        <v>0</v>
      </c>
      <c r="T12" s="41"/>
      <c r="U12" s="63" t="s">
        <v>184</v>
      </c>
      <c r="V12" s="63" t="s">
        <v>186</v>
      </c>
      <c r="W12" s="63" t="s">
        <v>185</v>
      </c>
      <c r="X12" s="69">
        <f>VLOOKUP($B12,'[2]County-level Brush Waste Burned'!$A$2:$K$3225,10,FALSE)</f>
        <v>0</v>
      </c>
      <c r="Y12" s="70" t="s">
        <v>2</v>
      </c>
      <c r="Z12" s="62">
        <v>140</v>
      </c>
      <c r="AA12" s="71">
        <f t="shared" si="1"/>
        <v>0</v>
      </c>
      <c r="AB12" s="68">
        <f t="shared" si="7"/>
        <v>0</v>
      </c>
      <c r="AC12" s="68">
        <f t="shared" si="10"/>
        <v>0</v>
      </c>
      <c r="AD12" s="68"/>
      <c r="AE12" s="63" t="s">
        <v>184</v>
      </c>
      <c r="AF12" s="63"/>
      <c r="AG12" s="63" t="s">
        <v>185</v>
      </c>
      <c r="AH12" s="69">
        <v>0</v>
      </c>
      <c r="AI12" s="70" t="s">
        <v>2</v>
      </c>
      <c r="AJ12" s="62">
        <v>112</v>
      </c>
      <c r="AK12" s="69">
        <f t="shared" si="2"/>
        <v>0</v>
      </c>
      <c r="AL12" s="68">
        <f t="shared" si="8"/>
        <v>0</v>
      </c>
      <c r="AM12" s="68">
        <f t="shared" si="11"/>
        <v>0</v>
      </c>
      <c r="AN12" s="72"/>
      <c r="AO12" s="73">
        <f t="shared" si="9"/>
        <v>0</v>
      </c>
      <c r="AP12" s="74">
        <f t="shared" si="9"/>
        <v>0</v>
      </c>
      <c r="AQ12" s="74">
        <f t="shared" si="9"/>
        <v>0</v>
      </c>
    </row>
    <row r="13" spans="2:43">
      <c r="B13" s="63" t="s">
        <v>187</v>
      </c>
      <c r="C13" s="63" t="s">
        <v>188</v>
      </c>
      <c r="D13" s="64">
        <v>0</v>
      </c>
      <c r="E13" s="65" t="s">
        <v>2</v>
      </c>
      <c r="F13" s="66">
        <v>169</v>
      </c>
      <c r="G13" s="67">
        <v>0</v>
      </c>
      <c r="H13" s="68">
        <f t="shared" si="3"/>
        <v>0</v>
      </c>
      <c r="I13" s="68">
        <f t="shared" si="4"/>
        <v>0</v>
      </c>
      <c r="J13" s="68"/>
      <c r="K13" s="68"/>
      <c r="L13" s="63" t="s">
        <v>187</v>
      </c>
      <c r="M13" s="63" t="s">
        <v>188</v>
      </c>
      <c r="N13" s="69">
        <f>VLOOKUP($B13,'[1]County-level MSW Burned'!$A$2:$J$3225,9,FALSE)</f>
        <v>0</v>
      </c>
      <c r="O13" s="70" t="s">
        <v>2</v>
      </c>
      <c r="P13" s="62">
        <f>VLOOKUP($E13,'[1]Emission Factors'!$B$2:$E$9,2,FALSE)</f>
        <v>85</v>
      </c>
      <c r="Q13" s="71">
        <f t="shared" si="0"/>
        <v>0</v>
      </c>
      <c r="R13" s="41">
        <f t="shared" si="5"/>
        <v>0</v>
      </c>
      <c r="S13" s="68">
        <f t="shared" si="6"/>
        <v>0</v>
      </c>
      <c r="T13" s="41"/>
      <c r="U13" s="63" t="s">
        <v>187</v>
      </c>
      <c r="V13" s="63" t="s">
        <v>189</v>
      </c>
      <c r="W13" s="63" t="s">
        <v>188</v>
      </c>
      <c r="X13" s="69">
        <f>VLOOKUP($B13,'[2]County-level Brush Waste Burned'!$A$2:$K$3225,10,FALSE)</f>
        <v>0</v>
      </c>
      <c r="Y13" s="70" t="s">
        <v>2</v>
      </c>
      <c r="Z13" s="62">
        <v>140</v>
      </c>
      <c r="AA13" s="71">
        <f t="shared" si="1"/>
        <v>0</v>
      </c>
      <c r="AB13" s="68">
        <f t="shared" si="7"/>
        <v>0</v>
      </c>
      <c r="AC13" s="68">
        <f t="shared" si="10"/>
        <v>0</v>
      </c>
      <c r="AD13" s="68"/>
      <c r="AE13" s="63" t="s">
        <v>187</v>
      </c>
      <c r="AF13" s="63"/>
      <c r="AG13" s="63" t="s">
        <v>188</v>
      </c>
      <c r="AH13" s="69">
        <v>0</v>
      </c>
      <c r="AI13" s="70" t="s">
        <v>2</v>
      </c>
      <c r="AJ13" s="62">
        <v>112</v>
      </c>
      <c r="AK13" s="69">
        <f t="shared" si="2"/>
        <v>0</v>
      </c>
      <c r="AL13" s="68">
        <f t="shared" si="8"/>
        <v>0</v>
      </c>
      <c r="AM13" s="68">
        <f t="shared" si="11"/>
        <v>0</v>
      </c>
      <c r="AN13" s="72"/>
      <c r="AO13" s="73">
        <f t="shared" si="9"/>
        <v>0</v>
      </c>
      <c r="AP13" s="74">
        <f t="shared" si="9"/>
        <v>0</v>
      </c>
      <c r="AQ13" s="74">
        <f t="shared" si="9"/>
        <v>0</v>
      </c>
    </row>
    <row r="14" spans="2:43">
      <c r="B14" s="63" t="s">
        <v>190</v>
      </c>
      <c r="C14" s="63" t="s">
        <v>191</v>
      </c>
      <c r="D14" s="64">
        <v>0</v>
      </c>
      <c r="E14" s="65" t="s">
        <v>2</v>
      </c>
      <c r="F14" s="66">
        <v>169</v>
      </c>
      <c r="G14" s="67">
        <v>0</v>
      </c>
      <c r="H14" s="68">
        <f t="shared" si="3"/>
        <v>0</v>
      </c>
      <c r="I14" s="68">
        <f t="shared" si="4"/>
        <v>0</v>
      </c>
      <c r="J14" s="68"/>
      <c r="K14" s="68"/>
      <c r="L14" s="63" t="s">
        <v>190</v>
      </c>
      <c r="M14" s="63" t="s">
        <v>191</v>
      </c>
      <c r="N14" s="69">
        <f>VLOOKUP($B14,'[1]County-level MSW Burned'!$A$2:$J$3225,9,FALSE)</f>
        <v>0</v>
      </c>
      <c r="O14" s="75" t="s">
        <v>2</v>
      </c>
      <c r="P14" s="62">
        <f>VLOOKUP($E14,'[1]Emission Factors'!$B$2:$E$9,2,FALSE)</f>
        <v>85</v>
      </c>
      <c r="Q14" s="71">
        <f t="shared" si="0"/>
        <v>0</v>
      </c>
      <c r="R14" s="41">
        <f t="shared" si="5"/>
        <v>0</v>
      </c>
      <c r="S14" s="68">
        <f t="shared" si="6"/>
        <v>0</v>
      </c>
      <c r="T14" s="41"/>
      <c r="U14" s="63" t="s">
        <v>190</v>
      </c>
      <c r="V14" s="63" t="s">
        <v>192</v>
      </c>
      <c r="W14" s="63" t="s">
        <v>191</v>
      </c>
      <c r="X14" s="69">
        <f>VLOOKUP($B14,'[2]County-level Brush Waste Burned'!$A$2:$K$3225,10,FALSE)</f>
        <v>0</v>
      </c>
      <c r="Y14" s="75" t="s">
        <v>2</v>
      </c>
      <c r="Z14" s="62">
        <v>140</v>
      </c>
      <c r="AA14" s="71">
        <f t="shared" si="1"/>
        <v>0</v>
      </c>
      <c r="AB14" s="68">
        <f t="shared" si="7"/>
        <v>0</v>
      </c>
      <c r="AC14" s="68">
        <f t="shared" si="10"/>
        <v>0</v>
      </c>
      <c r="AD14" s="68"/>
      <c r="AE14" s="63" t="s">
        <v>190</v>
      </c>
      <c r="AF14" s="63"/>
      <c r="AG14" s="63" t="s">
        <v>191</v>
      </c>
      <c r="AH14" s="69">
        <v>0</v>
      </c>
      <c r="AI14" s="70" t="s">
        <v>2</v>
      </c>
      <c r="AJ14" s="62">
        <v>112</v>
      </c>
      <c r="AK14" s="69">
        <f t="shared" si="2"/>
        <v>0</v>
      </c>
      <c r="AL14" s="68">
        <f t="shared" si="8"/>
        <v>0</v>
      </c>
      <c r="AM14" s="68">
        <f t="shared" si="11"/>
        <v>0</v>
      </c>
      <c r="AN14" s="72"/>
      <c r="AO14" s="73">
        <f t="shared" si="9"/>
        <v>0</v>
      </c>
      <c r="AP14" s="74">
        <f t="shared" si="9"/>
        <v>0</v>
      </c>
      <c r="AQ14" s="74">
        <f t="shared" si="9"/>
        <v>0</v>
      </c>
    </row>
    <row r="15" spans="2:43">
      <c r="B15" s="63" t="s">
        <v>193</v>
      </c>
      <c r="C15" s="63" t="s">
        <v>194</v>
      </c>
      <c r="D15" s="64">
        <v>0</v>
      </c>
      <c r="E15" s="65" t="s">
        <v>2</v>
      </c>
      <c r="F15" s="66">
        <v>169</v>
      </c>
      <c r="G15" s="67">
        <v>0</v>
      </c>
      <c r="H15" s="68">
        <f t="shared" si="3"/>
        <v>0</v>
      </c>
      <c r="I15" s="68">
        <f t="shared" si="4"/>
        <v>0</v>
      </c>
      <c r="J15" s="68"/>
      <c r="K15" s="68"/>
      <c r="L15" s="63" t="s">
        <v>193</v>
      </c>
      <c r="M15" s="63" t="s">
        <v>194</v>
      </c>
      <c r="N15" s="69">
        <f>VLOOKUP($B15,'[1]County-level MSW Burned'!$A$2:$J$3225,9,FALSE)</f>
        <v>0</v>
      </c>
      <c r="O15" s="70" t="s">
        <v>2</v>
      </c>
      <c r="P15" s="62">
        <f>VLOOKUP($E15,'[1]Emission Factors'!$B$2:$E$9,2,FALSE)</f>
        <v>85</v>
      </c>
      <c r="Q15" s="71">
        <f t="shared" si="0"/>
        <v>0</v>
      </c>
      <c r="R15" s="41">
        <f t="shared" si="5"/>
        <v>0</v>
      </c>
      <c r="S15" s="68">
        <f t="shared" si="6"/>
        <v>0</v>
      </c>
      <c r="T15" s="41"/>
      <c r="U15" s="63" t="s">
        <v>193</v>
      </c>
      <c r="V15" s="63" t="s">
        <v>195</v>
      </c>
      <c r="W15" s="63" t="s">
        <v>194</v>
      </c>
      <c r="X15" s="69">
        <f>VLOOKUP($B15,'[2]County-level Brush Waste Burned'!$A$2:$K$3225,10,FALSE)</f>
        <v>0</v>
      </c>
      <c r="Y15" s="70" t="s">
        <v>2</v>
      </c>
      <c r="Z15" s="62">
        <v>140</v>
      </c>
      <c r="AA15" s="71">
        <f t="shared" si="1"/>
        <v>0</v>
      </c>
      <c r="AB15" s="68">
        <f t="shared" si="7"/>
        <v>0</v>
      </c>
      <c r="AC15" s="68">
        <f t="shared" si="10"/>
        <v>0</v>
      </c>
      <c r="AD15" s="68"/>
      <c r="AE15" s="63" t="s">
        <v>193</v>
      </c>
      <c r="AF15" s="63"/>
      <c r="AG15" s="63" t="s">
        <v>194</v>
      </c>
      <c r="AH15" s="69">
        <v>0</v>
      </c>
      <c r="AI15" s="70" t="s">
        <v>2</v>
      </c>
      <c r="AJ15" s="62">
        <v>112</v>
      </c>
      <c r="AK15" s="69">
        <f t="shared" si="2"/>
        <v>0</v>
      </c>
      <c r="AL15" s="68">
        <f t="shared" si="8"/>
        <v>0</v>
      </c>
      <c r="AM15" s="68">
        <f t="shared" si="11"/>
        <v>0</v>
      </c>
      <c r="AN15" s="72"/>
      <c r="AO15" s="73">
        <f t="shared" si="9"/>
        <v>0</v>
      </c>
      <c r="AP15" s="74">
        <f t="shared" si="9"/>
        <v>0</v>
      </c>
      <c r="AQ15" s="74">
        <f t="shared" si="9"/>
        <v>0</v>
      </c>
    </row>
    <row r="16" spans="2:43">
      <c r="B16" s="63" t="s">
        <v>196</v>
      </c>
      <c r="C16" s="63" t="s">
        <v>197</v>
      </c>
      <c r="D16" s="64">
        <v>0</v>
      </c>
      <c r="E16" s="65" t="s">
        <v>2</v>
      </c>
      <c r="F16" s="66">
        <v>169</v>
      </c>
      <c r="G16" s="67">
        <v>0</v>
      </c>
      <c r="H16" s="68">
        <f t="shared" si="3"/>
        <v>0</v>
      </c>
      <c r="I16" s="68">
        <f t="shared" si="4"/>
        <v>0</v>
      </c>
      <c r="J16" s="68"/>
      <c r="K16" s="68"/>
      <c r="L16" s="63" t="s">
        <v>196</v>
      </c>
      <c r="M16" s="63" t="s">
        <v>197</v>
      </c>
      <c r="N16" s="69">
        <f>VLOOKUP($B16,'[1]County-level MSW Burned'!$A$2:$J$3225,9,FALSE)</f>
        <v>0</v>
      </c>
      <c r="O16" s="75" t="s">
        <v>2</v>
      </c>
      <c r="P16" s="62">
        <f>VLOOKUP($E16,'[1]Emission Factors'!$B$2:$E$9,2,FALSE)</f>
        <v>85</v>
      </c>
      <c r="Q16" s="71">
        <f t="shared" si="0"/>
        <v>0</v>
      </c>
      <c r="R16" s="41">
        <f t="shared" si="5"/>
        <v>0</v>
      </c>
      <c r="S16" s="68">
        <f t="shared" si="6"/>
        <v>0</v>
      </c>
      <c r="T16" s="41"/>
      <c r="U16" s="63" t="s">
        <v>196</v>
      </c>
      <c r="V16" s="63" t="s">
        <v>198</v>
      </c>
      <c r="W16" s="63" t="s">
        <v>197</v>
      </c>
      <c r="X16" s="69">
        <f>VLOOKUP($B16,'[2]County-level Brush Waste Burned'!$A$2:$K$3225,10,FALSE)</f>
        <v>0</v>
      </c>
      <c r="Y16" s="75" t="s">
        <v>2</v>
      </c>
      <c r="Z16" s="62">
        <v>140</v>
      </c>
      <c r="AA16" s="71">
        <f t="shared" si="1"/>
        <v>0</v>
      </c>
      <c r="AB16" s="68">
        <f t="shared" si="7"/>
        <v>0</v>
      </c>
      <c r="AC16" s="68">
        <f t="shared" si="10"/>
        <v>0</v>
      </c>
      <c r="AD16" s="68"/>
      <c r="AE16" s="63" t="s">
        <v>196</v>
      </c>
      <c r="AF16" s="63"/>
      <c r="AG16" s="63" t="s">
        <v>197</v>
      </c>
      <c r="AH16" s="69">
        <v>0</v>
      </c>
      <c r="AI16" s="70" t="s">
        <v>2</v>
      </c>
      <c r="AJ16" s="62">
        <v>112</v>
      </c>
      <c r="AK16" s="69">
        <f t="shared" si="2"/>
        <v>0</v>
      </c>
      <c r="AL16" s="68">
        <f t="shared" si="8"/>
        <v>0</v>
      </c>
      <c r="AM16" s="68">
        <f t="shared" si="11"/>
        <v>0</v>
      </c>
      <c r="AN16" s="72"/>
      <c r="AO16" s="73">
        <f t="shared" si="9"/>
        <v>0</v>
      </c>
      <c r="AP16" s="74">
        <f t="shared" si="9"/>
        <v>0</v>
      </c>
      <c r="AQ16" s="74">
        <f t="shared" si="9"/>
        <v>0</v>
      </c>
    </row>
    <row r="17" spans="2:43">
      <c r="B17" s="63" t="s">
        <v>199</v>
      </c>
      <c r="C17" s="63" t="s">
        <v>200</v>
      </c>
      <c r="D17" s="64">
        <v>0</v>
      </c>
      <c r="E17" s="65" t="s">
        <v>2</v>
      </c>
      <c r="F17" s="66">
        <v>169</v>
      </c>
      <c r="G17" s="67">
        <v>0</v>
      </c>
      <c r="H17" s="68">
        <f t="shared" si="3"/>
        <v>0</v>
      </c>
      <c r="I17" s="68">
        <f t="shared" si="4"/>
        <v>0</v>
      </c>
      <c r="J17" s="68"/>
      <c r="K17" s="68"/>
      <c r="L17" s="63" t="s">
        <v>199</v>
      </c>
      <c r="M17" s="63" t="s">
        <v>200</v>
      </c>
      <c r="N17" s="69">
        <f>VLOOKUP($B17,'[1]County-level MSW Burned'!$A$2:$J$3225,9,FALSE)</f>
        <v>0</v>
      </c>
      <c r="O17" s="70" t="s">
        <v>2</v>
      </c>
      <c r="P17" s="62">
        <f>VLOOKUP($E17,'[1]Emission Factors'!$B$2:$E$9,2,FALSE)</f>
        <v>85</v>
      </c>
      <c r="Q17" s="71">
        <f t="shared" si="0"/>
        <v>0</v>
      </c>
      <c r="R17" s="41">
        <f t="shared" si="5"/>
        <v>0</v>
      </c>
      <c r="S17" s="68">
        <f t="shared" si="6"/>
        <v>0</v>
      </c>
      <c r="T17" s="41"/>
      <c r="U17" s="76" t="s">
        <v>199</v>
      </c>
      <c r="V17" s="76" t="s">
        <v>201</v>
      </c>
      <c r="W17" s="76" t="s">
        <v>200</v>
      </c>
      <c r="X17" s="69">
        <f>VLOOKUP($B17,'[2]County-level Brush Waste Burned'!$A$2:$K$3225,10,FALSE)</f>
        <v>0</v>
      </c>
      <c r="Y17" s="70" t="s">
        <v>2</v>
      </c>
      <c r="Z17" s="62">
        <v>140</v>
      </c>
      <c r="AA17" s="71">
        <f t="shared" si="1"/>
        <v>0</v>
      </c>
      <c r="AB17" s="68">
        <f t="shared" si="7"/>
        <v>0</v>
      </c>
      <c r="AC17" s="68">
        <f t="shared" si="10"/>
        <v>0</v>
      </c>
      <c r="AD17" s="68"/>
      <c r="AE17" s="63" t="s">
        <v>199</v>
      </c>
      <c r="AF17" s="63"/>
      <c r="AG17" s="63" t="s">
        <v>200</v>
      </c>
      <c r="AH17" s="69">
        <v>0</v>
      </c>
      <c r="AI17" s="70" t="s">
        <v>2</v>
      </c>
      <c r="AJ17" s="62">
        <v>112</v>
      </c>
      <c r="AK17" s="69">
        <f t="shared" si="2"/>
        <v>0</v>
      </c>
      <c r="AL17" s="68">
        <f t="shared" si="8"/>
        <v>0</v>
      </c>
      <c r="AM17" s="68">
        <f t="shared" si="11"/>
        <v>0</v>
      </c>
      <c r="AN17" s="72"/>
      <c r="AO17" s="73">
        <f t="shared" si="9"/>
        <v>0</v>
      </c>
      <c r="AP17" s="74">
        <f t="shared" si="9"/>
        <v>0</v>
      </c>
      <c r="AQ17" s="74">
        <f t="shared" si="9"/>
        <v>0</v>
      </c>
    </row>
    <row r="18" spans="2:43" ht="11.25" customHeight="1">
      <c r="B18" s="63"/>
      <c r="C18" s="63"/>
      <c r="D18" s="64"/>
      <c r="E18" s="65"/>
      <c r="F18" s="66"/>
      <c r="G18" s="77">
        <f>SUM(G4:G17)</f>
        <v>2333.2534046389646</v>
      </c>
      <c r="H18" s="78">
        <f t="shared" si="3"/>
        <v>1.7753015035296471</v>
      </c>
      <c r="I18" s="68">
        <f t="shared" si="4"/>
        <v>6.4812594573304576</v>
      </c>
      <c r="J18" s="68"/>
      <c r="K18" s="68"/>
      <c r="L18" s="63"/>
      <c r="M18" s="63"/>
      <c r="N18" s="69"/>
      <c r="Q18" s="77">
        <f>SUM(Q4:Q17)</f>
        <v>549.28996330563984</v>
      </c>
      <c r="R18" s="58">
        <f t="shared" si="5"/>
        <v>0.41793801555863908</v>
      </c>
      <c r="S18" s="68">
        <f t="shared" si="6"/>
        <v>1.5258054536267773</v>
      </c>
      <c r="T18" s="58"/>
      <c r="U18" s="76"/>
      <c r="V18" s="76"/>
      <c r="W18" s="76"/>
      <c r="X18" s="69"/>
      <c r="Y18" s="70"/>
      <c r="AA18" s="77">
        <f>SUM(AA4:AA17)</f>
        <v>40.365261693271833</v>
      </c>
      <c r="AB18" s="74">
        <f>SUM(AB4:AB17)</f>
        <v>3.0712699114445956E-2</v>
      </c>
      <c r="AC18" s="68">
        <f t="shared" si="10"/>
        <v>0.11212572692575509</v>
      </c>
      <c r="AD18" s="68"/>
      <c r="AE18" s="63"/>
      <c r="AF18" s="63"/>
      <c r="AG18" s="63"/>
      <c r="AH18" s="69"/>
      <c r="AI18" s="70"/>
      <c r="AJ18" s="62"/>
      <c r="AK18" s="73">
        <f>SUM(AK4:AK17)</f>
        <v>32.292209354617462</v>
      </c>
      <c r="AL18" s="74">
        <f>SUM(AL4:AL17)</f>
        <v>2.4570159291556769E-2</v>
      </c>
      <c r="AM18" s="68">
        <f t="shared" si="11"/>
        <v>8.9700581540604063E-2</v>
      </c>
      <c r="AN18" s="72"/>
      <c r="AO18" s="73">
        <f t="shared" si="9"/>
        <v>2955.200838992494</v>
      </c>
      <c r="AP18" s="74">
        <f t="shared" si="9"/>
        <v>2.2485223774942886</v>
      </c>
      <c r="AQ18" s="74">
        <f t="shared" si="9"/>
        <v>8.2088912194235952</v>
      </c>
    </row>
    <row r="19" spans="2:43" ht="10.5" customHeight="1">
      <c r="B19" s="63"/>
      <c r="C19" s="63"/>
      <c r="D19" s="64"/>
      <c r="E19" s="65"/>
      <c r="F19" s="66"/>
      <c r="G19" s="79" t="s">
        <v>202</v>
      </c>
      <c r="H19" s="78">
        <f>SUM(G18*0.25)/90</f>
        <v>6.4812594573304576</v>
      </c>
      <c r="I19" s="78"/>
      <c r="J19" s="78"/>
      <c r="K19" s="78"/>
      <c r="L19" s="63"/>
      <c r="M19" s="63"/>
      <c r="N19" s="69"/>
      <c r="Q19" s="79" t="s">
        <v>202</v>
      </c>
      <c r="R19" s="58">
        <f>SUM(Q18*0.25)/90</f>
        <v>1.5258054536267773</v>
      </c>
      <c r="S19" s="58"/>
      <c r="T19" s="58"/>
      <c r="U19" s="76"/>
      <c r="V19" s="76"/>
      <c r="W19" s="76"/>
      <c r="X19" s="69"/>
      <c r="Y19" s="70"/>
      <c r="AA19" s="79" t="s">
        <v>77</v>
      </c>
      <c r="AC19" s="78">
        <f>SUM(AA18*0.25)/90</f>
        <v>0.11212572692575509</v>
      </c>
      <c r="AD19" s="78"/>
      <c r="AE19" s="63"/>
      <c r="AF19" s="63"/>
      <c r="AG19" s="63"/>
      <c r="AH19" s="69"/>
      <c r="AI19" s="70"/>
      <c r="AJ19" s="79" t="s">
        <v>77</v>
      </c>
      <c r="AK19" s="80"/>
      <c r="AL19" s="68"/>
      <c r="AM19" s="78">
        <f>SUM(AK18*0.25)/90</f>
        <v>8.9700581540604063E-2</v>
      </c>
      <c r="AN19" s="72"/>
      <c r="AO19" s="62"/>
      <c r="AP19" s="62"/>
      <c r="AQ19" s="74">
        <f>SUM(H19,R19,AC19,AM19)</f>
        <v>8.2088912194235952</v>
      </c>
    </row>
    <row r="20" spans="2:43">
      <c r="B20" s="63" t="s">
        <v>160</v>
      </c>
      <c r="C20" s="63" t="s">
        <v>161</v>
      </c>
      <c r="D20" s="64">
        <v>0</v>
      </c>
      <c r="E20" s="65" t="s">
        <v>1</v>
      </c>
      <c r="F20" s="66">
        <v>5</v>
      </c>
      <c r="G20" s="67">
        <v>0</v>
      </c>
      <c r="H20" s="68">
        <f t="shared" si="3"/>
        <v>0</v>
      </c>
      <c r="I20" s="68"/>
      <c r="J20" s="68"/>
      <c r="K20" s="68"/>
      <c r="L20" s="63" t="s">
        <v>160</v>
      </c>
      <c r="M20" s="63" t="s">
        <v>161</v>
      </c>
      <c r="N20" s="69">
        <f>VLOOKUP($B20,'[1]County-level MSW Burned'!$A$2:$J$3225,9,FALSE)</f>
        <v>0</v>
      </c>
      <c r="O20" s="70" t="s">
        <v>1</v>
      </c>
      <c r="P20" s="62">
        <f>VLOOKUP($E20,'[1]Emission Factors'!$B$2:$E$9,2,FALSE)</f>
        <v>6</v>
      </c>
      <c r="Q20" s="71">
        <f t="shared" ref="Q20:Q33" si="12">N20*P20/2000</f>
        <v>0</v>
      </c>
      <c r="R20" s="41">
        <f t="shared" si="5"/>
        <v>0</v>
      </c>
      <c r="S20" s="41"/>
      <c r="T20" s="41"/>
      <c r="U20" s="63" t="s">
        <v>160</v>
      </c>
      <c r="V20" s="63" t="s">
        <v>162</v>
      </c>
      <c r="W20" s="63" t="s">
        <v>161</v>
      </c>
      <c r="X20" s="69">
        <f>VLOOKUP($B20,'[2]County-level Brush Waste Burned'!$A$2:$K$3225,10,FALSE)</f>
        <v>0</v>
      </c>
      <c r="Y20" s="70" t="s">
        <v>1</v>
      </c>
      <c r="Z20" s="62">
        <v>5</v>
      </c>
      <c r="AA20" s="71">
        <f t="shared" ref="AA20:AA33" si="13">X20*Z20/2000</f>
        <v>0</v>
      </c>
      <c r="AB20" s="68">
        <f t="shared" ref="AB20:AB33" si="14">SUM(AA20*0.07)/92</f>
        <v>0</v>
      </c>
      <c r="AE20" s="63" t="s">
        <v>160</v>
      </c>
      <c r="AF20" s="63"/>
      <c r="AG20" s="63" t="s">
        <v>161</v>
      </c>
      <c r="AH20" s="69">
        <v>0</v>
      </c>
      <c r="AI20" s="70" t="s">
        <v>1</v>
      </c>
      <c r="AJ20" s="62">
        <v>6.2</v>
      </c>
      <c r="AK20" s="69">
        <f t="shared" ref="AK20:AK33" si="15">AH20*AJ20/2000</f>
        <v>0</v>
      </c>
      <c r="AL20" s="68">
        <f t="shared" si="8"/>
        <v>0</v>
      </c>
      <c r="AM20" s="80"/>
      <c r="AN20" s="72"/>
      <c r="AO20" s="73">
        <f t="shared" si="9"/>
        <v>0</v>
      </c>
      <c r="AP20" s="74">
        <f t="shared" si="9"/>
        <v>0</v>
      </c>
    </row>
    <row r="21" spans="2:43">
      <c r="B21" s="63" t="s">
        <v>163</v>
      </c>
      <c r="C21" s="63" t="s">
        <v>164</v>
      </c>
      <c r="D21" s="64">
        <v>10929.443139100809</v>
      </c>
      <c r="E21" s="65" t="s">
        <v>1</v>
      </c>
      <c r="F21" s="66">
        <v>5</v>
      </c>
      <c r="G21" s="67">
        <v>27.323607847752022</v>
      </c>
      <c r="H21" s="68">
        <f t="shared" si="3"/>
        <v>2.0789701623289584E-2</v>
      </c>
      <c r="I21" s="68"/>
      <c r="J21" s="68"/>
      <c r="K21" s="68"/>
      <c r="L21" s="63" t="s">
        <v>163</v>
      </c>
      <c r="M21" s="63" t="s">
        <v>164</v>
      </c>
      <c r="N21" s="69">
        <f>VLOOKUP($B21,'[1]County-level MSW Burned'!$A$2:$J$3225,9,FALSE)</f>
        <v>4117.1162375146623</v>
      </c>
      <c r="O21" s="70" t="s">
        <v>1</v>
      </c>
      <c r="P21" s="62">
        <f>VLOOKUP($E21,'[1]Emission Factors'!$B$2:$E$9,2,FALSE)</f>
        <v>6</v>
      </c>
      <c r="Q21" s="71">
        <f t="shared" si="12"/>
        <v>12.351348712543986</v>
      </c>
      <c r="R21" s="41">
        <f t="shared" si="5"/>
        <v>9.3977653247617303E-3</v>
      </c>
      <c r="S21" s="41"/>
      <c r="T21" s="41"/>
      <c r="U21" s="63" t="s">
        <v>163</v>
      </c>
      <c r="V21" s="63" t="s">
        <v>165</v>
      </c>
      <c r="W21" s="63" t="s">
        <v>164</v>
      </c>
      <c r="X21" s="69">
        <f>VLOOKUP($B21,'[2]County-level Brush Waste Burned'!$A$2:$K$3225,10,FALSE)</f>
        <v>188.36184638237592</v>
      </c>
      <c r="Y21" s="70" t="s">
        <v>1</v>
      </c>
      <c r="Z21" s="62">
        <v>5</v>
      </c>
      <c r="AA21" s="71">
        <f t="shared" si="13"/>
        <v>0.4709046159559398</v>
      </c>
      <c r="AB21" s="68">
        <f t="shared" si="14"/>
        <v>3.5829699040125859E-4</v>
      </c>
      <c r="AE21" s="63" t="s">
        <v>163</v>
      </c>
      <c r="AF21" s="63"/>
      <c r="AG21" s="63" t="s">
        <v>164</v>
      </c>
      <c r="AH21" s="69">
        <v>188.36184638237592</v>
      </c>
      <c r="AI21" s="70" t="s">
        <v>1</v>
      </c>
      <c r="AJ21" s="62">
        <v>6.2</v>
      </c>
      <c r="AK21" s="69">
        <f t="shared" si="15"/>
        <v>0.58392172378536533</v>
      </c>
      <c r="AL21" s="68">
        <f t="shared" si="8"/>
        <v>4.4428826809756063E-4</v>
      </c>
      <c r="AM21" s="80"/>
      <c r="AN21" s="72"/>
      <c r="AO21" s="73">
        <f t="shared" si="9"/>
        <v>40.729782900037314</v>
      </c>
      <c r="AP21" s="74">
        <f t="shared" si="9"/>
        <v>3.0990052206550132E-2</v>
      </c>
    </row>
    <row r="22" spans="2:43">
      <c r="B22" s="63" t="s">
        <v>166</v>
      </c>
      <c r="C22" s="63" t="s">
        <v>167</v>
      </c>
      <c r="D22" s="64">
        <v>0</v>
      </c>
      <c r="E22" s="65" t="s">
        <v>1</v>
      </c>
      <c r="F22" s="66">
        <v>5</v>
      </c>
      <c r="G22" s="67">
        <v>0</v>
      </c>
      <c r="H22" s="68">
        <f t="shared" si="3"/>
        <v>0</v>
      </c>
      <c r="I22" s="68"/>
      <c r="J22" s="68"/>
      <c r="K22" s="68"/>
      <c r="L22" s="63" t="s">
        <v>166</v>
      </c>
      <c r="M22" s="63" t="s">
        <v>167</v>
      </c>
      <c r="N22" s="69">
        <f>VLOOKUP($B22,'[1]County-level MSW Burned'!$A$2:$J$3225,9,FALSE)</f>
        <v>0</v>
      </c>
      <c r="O22" s="75" t="s">
        <v>1</v>
      </c>
      <c r="P22" s="62">
        <f>VLOOKUP($E22,'[1]Emission Factors'!$B$2:$E$9,2,FALSE)</f>
        <v>6</v>
      </c>
      <c r="Q22" s="71">
        <f t="shared" si="12"/>
        <v>0</v>
      </c>
      <c r="R22" s="41">
        <f t="shared" si="5"/>
        <v>0</v>
      </c>
      <c r="S22" s="41"/>
      <c r="T22" s="41"/>
      <c r="U22" s="63" t="s">
        <v>166</v>
      </c>
      <c r="V22" s="63" t="s">
        <v>168</v>
      </c>
      <c r="W22" s="63" t="s">
        <v>167</v>
      </c>
      <c r="X22" s="69">
        <f>VLOOKUP($B22,'[2]County-level Brush Waste Burned'!$A$2:$K$3225,10,FALSE)</f>
        <v>0</v>
      </c>
      <c r="Y22" s="75" t="s">
        <v>1</v>
      </c>
      <c r="Z22" s="62">
        <v>5</v>
      </c>
      <c r="AA22" s="71">
        <f t="shared" si="13"/>
        <v>0</v>
      </c>
      <c r="AB22" s="68">
        <f t="shared" si="14"/>
        <v>0</v>
      </c>
      <c r="AE22" s="63" t="s">
        <v>166</v>
      </c>
      <c r="AF22" s="63"/>
      <c r="AG22" s="63" t="s">
        <v>167</v>
      </c>
      <c r="AH22" s="69">
        <v>0</v>
      </c>
      <c r="AI22" s="70" t="s">
        <v>1</v>
      </c>
      <c r="AJ22" s="62">
        <v>6.2</v>
      </c>
      <c r="AK22" s="69">
        <f t="shared" si="15"/>
        <v>0</v>
      </c>
      <c r="AL22" s="68">
        <f t="shared" si="8"/>
        <v>0</v>
      </c>
      <c r="AM22" s="80"/>
      <c r="AN22" s="72"/>
      <c r="AO22" s="73">
        <f t="shared" si="9"/>
        <v>0</v>
      </c>
      <c r="AP22" s="74">
        <f t="shared" si="9"/>
        <v>0</v>
      </c>
    </row>
    <row r="23" spans="2:43">
      <c r="B23" s="63" t="s">
        <v>169</v>
      </c>
      <c r="C23" s="63" t="s">
        <v>170</v>
      </c>
      <c r="D23" s="64">
        <v>2146.1353716040312</v>
      </c>
      <c r="E23" s="65" t="s">
        <v>1</v>
      </c>
      <c r="F23" s="66">
        <v>5</v>
      </c>
      <c r="G23" s="67">
        <v>5.3653384290100785</v>
      </c>
      <c r="H23" s="68">
        <f t="shared" si="3"/>
        <v>4.0823227177250601E-3</v>
      </c>
      <c r="I23" s="68"/>
      <c r="J23" s="68"/>
      <c r="K23" s="68"/>
      <c r="L23" s="63" t="s">
        <v>169</v>
      </c>
      <c r="M23" s="63" t="s">
        <v>170</v>
      </c>
      <c r="N23" s="69">
        <f>VLOOKUP($B23,'[1]County-level MSW Burned'!$A$2:$J$3225,9,FALSE)</f>
        <v>640.85078709704305</v>
      </c>
      <c r="O23" s="70" t="s">
        <v>1</v>
      </c>
      <c r="P23" s="62">
        <f>VLOOKUP($E23,'[1]Emission Factors'!$B$2:$E$9,2,FALSE)</f>
        <v>6</v>
      </c>
      <c r="Q23" s="71">
        <f t="shared" si="12"/>
        <v>1.9225523612911293</v>
      </c>
      <c r="R23" s="41">
        <f t="shared" si="5"/>
        <v>1.4628115792432506E-3</v>
      </c>
      <c r="S23" s="41"/>
      <c r="T23" s="41"/>
      <c r="U23" s="63" t="s">
        <v>169</v>
      </c>
      <c r="V23" s="63" t="s">
        <v>171</v>
      </c>
      <c r="W23" s="63" t="s">
        <v>170</v>
      </c>
      <c r="X23" s="69">
        <f>VLOOKUP($B23,'[2]County-level Brush Waste Burned'!$A$2:$K$3225,10,FALSE)</f>
        <v>14.659755827791106</v>
      </c>
      <c r="Y23" s="70" t="s">
        <v>1</v>
      </c>
      <c r="Z23" s="62">
        <v>5</v>
      </c>
      <c r="AA23" s="71">
        <f t="shared" si="13"/>
        <v>3.6649389569477761E-2</v>
      </c>
      <c r="AB23" s="68">
        <f t="shared" si="14"/>
        <v>2.7885405107211341E-5</v>
      </c>
      <c r="AE23" s="63" t="s">
        <v>169</v>
      </c>
      <c r="AF23" s="63"/>
      <c r="AG23" s="63" t="s">
        <v>170</v>
      </c>
      <c r="AH23" s="69">
        <v>14.659755827791106</v>
      </c>
      <c r="AI23" s="70" t="s">
        <v>1</v>
      </c>
      <c r="AJ23" s="62">
        <v>6.2</v>
      </c>
      <c r="AK23" s="69">
        <f t="shared" si="15"/>
        <v>4.5445243066152427E-2</v>
      </c>
      <c r="AL23" s="68">
        <f t="shared" si="8"/>
        <v>3.4577902332942067E-5</v>
      </c>
      <c r="AM23" s="80"/>
      <c r="AN23" s="72"/>
      <c r="AO23" s="73">
        <f t="shared" si="9"/>
        <v>7.3699854229368373</v>
      </c>
      <c r="AP23" s="74">
        <f t="shared" si="9"/>
        <v>5.6075976044084649E-3</v>
      </c>
    </row>
    <row r="24" spans="2:43">
      <c r="B24" s="63" t="s">
        <v>172</v>
      </c>
      <c r="C24" s="63" t="s">
        <v>173</v>
      </c>
      <c r="D24" s="64">
        <v>0</v>
      </c>
      <c r="E24" s="65" t="s">
        <v>1</v>
      </c>
      <c r="F24" s="66">
        <v>5</v>
      </c>
      <c r="G24" s="67">
        <v>0</v>
      </c>
      <c r="H24" s="68">
        <f t="shared" si="3"/>
        <v>0</v>
      </c>
      <c r="I24" s="68"/>
      <c r="J24" s="68"/>
      <c r="K24" s="68"/>
      <c r="L24" s="63" t="s">
        <v>172</v>
      </c>
      <c r="M24" s="63" t="s">
        <v>173</v>
      </c>
      <c r="N24" s="69">
        <f>VLOOKUP($B24,'[1]County-level MSW Burned'!$A$2:$J$3225,9,FALSE)</f>
        <v>0</v>
      </c>
      <c r="O24" s="75" t="s">
        <v>1</v>
      </c>
      <c r="P24" s="62">
        <f>VLOOKUP($E24,'[1]Emission Factors'!$B$2:$E$9,2,FALSE)</f>
        <v>6</v>
      </c>
      <c r="Q24" s="71">
        <f t="shared" si="12"/>
        <v>0</v>
      </c>
      <c r="R24" s="41">
        <f t="shared" si="5"/>
        <v>0</v>
      </c>
      <c r="S24" s="41"/>
      <c r="T24" s="41"/>
      <c r="U24" s="63" t="s">
        <v>172</v>
      </c>
      <c r="V24" s="63" t="s">
        <v>174</v>
      </c>
      <c r="W24" s="63" t="s">
        <v>173</v>
      </c>
      <c r="X24" s="69">
        <f>VLOOKUP($B24,'[2]County-level Brush Waste Burned'!$A$2:$K$3225,10,FALSE)</f>
        <v>0</v>
      </c>
      <c r="Y24" s="75" t="s">
        <v>1</v>
      </c>
      <c r="Z24" s="62">
        <v>5</v>
      </c>
      <c r="AA24" s="71">
        <f t="shared" si="13"/>
        <v>0</v>
      </c>
      <c r="AB24" s="68">
        <f t="shared" si="14"/>
        <v>0</v>
      </c>
      <c r="AE24" s="63" t="s">
        <v>172</v>
      </c>
      <c r="AF24" s="63"/>
      <c r="AG24" s="63" t="s">
        <v>173</v>
      </c>
      <c r="AH24" s="69">
        <v>0</v>
      </c>
      <c r="AI24" s="70" t="s">
        <v>1</v>
      </c>
      <c r="AJ24" s="62">
        <v>6.2</v>
      </c>
      <c r="AK24" s="69">
        <f t="shared" si="15"/>
        <v>0</v>
      </c>
      <c r="AL24" s="68">
        <f t="shared" si="8"/>
        <v>0</v>
      </c>
      <c r="AM24" s="80"/>
      <c r="AN24" s="72"/>
      <c r="AO24" s="73">
        <f t="shared" si="9"/>
        <v>0</v>
      </c>
      <c r="AP24" s="74">
        <f t="shared" si="9"/>
        <v>0</v>
      </c>
    </row>
    <row r="25" spans="2:43">
      <c r="B25" s="63" t="s">
        <v>175</v>
      </c>
      <c r="C25" s="63" t="s">
        <v>176</v>
      </c>
      <c r="D25" s="64">
        <v>1821.5217827759714</v>
      </c>
      <c r="E25" s="65" t="s">
        <v>1</v>
      </c>
      <c r="F25" s="66">
        <v>5</v>
      </c>
      <c r="G25" s="67">
        <v>4.5538044569399281</v>
      </c>
      <c r="H25" s="68">
        <f t="shared" si="3"/>
        <v>3.4648512172369018E-3</v>
      </c>
      <c r="I25" s="68"/>
      <c r="J25" s="68"/>
      <c r="K25" s="68"/>
      <c r="L25" s="63" t="s">
        <v>175</v>
      </c>
      <c r="M25" s="63" t="s">
        <v>176</v>
      </c>
      <c r="N25" s="69">
        <f>VLOOKUP($B25,'[1]County-level MSW Burned'!$A$2:$J$3225,9,FALSE)</f>
        <v>3858.114400733461</v>
      </c>
      <c r="O25" s="70" t="s">
        <v>1</v>
      </c>
      <c r="P25" s="62">
        <f>VLOOKUP($E25,'[1]Emission Factors'!$B$2:$E$9,2,FALSE)</f>
        <v>6</v>
      </c>
      <c r="Q25" s="71">
        <f t="shared" si="12"/>
        <v>11.574343202200383</v>
      </c>
      <c r="R25" s="41">
        <f t="shared" si="5"/>
        <v>8.8065654799350749E-3</v>
      </c>
      <c r="S25" s="41"/>
      <c r="T25" s="41"/>
      <c r="U25" s="63" t="s">
        <v>175</v>
      </c>
      <c r="V25" s="63" t="s">
        <v>177</v>
      </c>
      <c r="W25" s="63" t="s">
        <v>176</v>
      </c>
      <c r="X25" s="69">
        <f>VLOOKUP($B25,'[2]County-level Brush Waste Burned'!$A$2:$K$3225,10,FALSE)</f>
        <v>176.51227464864613</v>
      </c>
      <c r="Y25" s="70" t="s">
        <v>1</v>
      </c>
      <c r="Z25" s="62">
        <v>5</v>
      </c>
      <c r="AA25" s="71">
        <f t="shared" si="13"/>
        <v>0.44128068662161529</v>
      </c>
      <c r="AB25" s="68">
        <f t="shared" si="14"/>
        <v>3.3575704416862037E-4</v>
      </c>
      <c r="AE25" s="63" t="s">
        <v>175</v>
      </c>
      <c r="AF25" s="63"/>
      <c r="AG25" s="63" t="s">
        <v>176</v>
      </c>
      <c r="AH25" s="69">
        <v>176.51227464864613</v>
      </c>
      <c r="AI25" s="70" t="s">
        <v>1</v>
      </c>
      <c r="AJ25" s="62">
        <v>6.2</v>
      </c>
      <c r="AK25" s="69">
        <f t="shared" si="15"/>
        <v>0.54718805141080307</v>
      </c>
      <c r="AL25" s="68">
        <f t="shared" si="8"/>
        <v>4.1633873476908936E-4</v>
      </c>
      <c r="AM25" s="80"/>
      <c r="AN25" s="72"/>
      <c r="AO25" s="73">
        <f t="shared" si="9"/>
        <v>17.116616397172727</v>
      </c>
      <c r="AP25" s="74">
        <f t="shared" si="9"/>
        <v>1.3023512476109687E-2</v>
      </c>
    </row>
    <row r="26" spans="2:43">
      <c r="B26" s="63" t="s">
        <v>178</v>
      </c>
      <c r="C26" s="63" t="s">
        <v>179</v>
      </c>
      <c r="D26" s="64">
        <v>0</v>
      </c>
      <c r="E26" s="65" t="s">
        <v>1</v>
      </c>
      <c r="F26" s="66">
        <v>5</v>
      </c>
      <c r="G26" s="67">
        <v>0</v>
      </c>
      <c r="H26" s="68">
        <f t="shared" si="3"/>
        <v>0</v>
      </c>
      <c r="I26" s="68"/>
      <c r="J26" s="68"/>
      <c r="K26" s="68"/>
      <c r="L26" s="63" t="s">
        <v>178</v>
      </c>
      <c r="M26" s="63" t="s">
        <v>179</v>
      </c>
      <c r="N26" s="69">
        <f>VLOOKUP($B26,'[1]County-level MSW Burned'!$A$2:$J$3225,9,FALSE)</f>
        <v>0</v>
      </c>
      <c r="O26" s="70" t="s">
        <v>1</v>
      </c>
      <c r="P26" s="62">
        <f>VLOOKUP($E26,'[1]Emission Factors'!$B$2:$E$9,2,FALSE)</f>
        <v>6</v>
      </c>
      <c r="Q26" s="71">
        <f t="shared" si="12"/>
        <v>0</v>
      </c>
      <c r="R26" s="41">
        <f t="shared" si="5"/>
        <v>0</v>
      </c>
      <c r="S26" s="41"/>
      <c r="T26" s="41"/>
      <c r="U26" s="63" t="s">
        <v>178</v>
      </c>
      <c r="V26" s="63" t="s">
        <v>180</v>
      </c>
      <c r="W26" s="63" t="s">
        <v>179</v>
      </c>
      <c r="X26" s="69">
        <f>VLOOKUP($B26,'[2]County-level Brush Waste Burned'!$A$2:$K$3225,10,FALSE)</f>
        <v>0</v>
      </c>
      <c r="Y26" s="70" t="s">
        <v>1</v>
      </c>
      <c r="Z26" s="62">
        <v>5</v>
      </c>
      <c r="AA26" s="71">
        <f t="shared" si="13"/>
        <v>0</v>
      </c>
      <c r="AB26" s="68">
        <f t="shared" si="14"/>
        <v>0</v>
      </c>
      <c r="AE26" s="63" t="s">
        <v>178</v>
      </c>
      <c r="AF26" s="63"/>
      <c r="AG26" s="63" t="s">
        <v>179</v>
      </c>
      <c r="AH26" s="69">
        <v>0</v>
      </c>
      <c r="AI26" s="70" t="s">
        <v>1</v>
      </c>
      <c r="AJ26" s="62">
        <v>6.2</v>
      </c>
      <c r="AK26" s="69">
        <f t="shared" si="15"/>
        <v>0</v>
      </c>
      <c r="AL26" s="68">
        <f t="shared" si="8"/>
        <v>0</v>
      </c>
      <c r="AM26" s="80"/>
      <c r="AN26" s="72"/>
      <c r="AO26" s="73">
        <f t="shared" si="9"/>
        <v>0</v>
      </c>
      <c r="AP26" s="74">
        <f t="shared" si="9"/>
        <v>0</v>
      </c>
    </row>
    <row r="27" spans="2:43">
      <c r="B27" s="63" t="s">
        <v>181</v>
      </c>
      <c r="C27" s="63" t="s">
        <v>182</v>
      </c>
      <c r="D27" s="64">
        <v>12715.36603360753</v>
      </c>
      <c r="E27" s="65" t="s">
        <v>1</v>
      </c>
      <c r="F27" s="66">
        <v>5</v>
      </c>
      <c r="G27" s="67">
        <v>31.788415084018823</v>
      </c>
      <c r="H27" s="68">
        <f t="shared" si="3"/>
        <v>2.4186837563927366E-2</v>
      </c>
      <c r="I27" s="68"/>
      <c r="J27" s="68"/>
      <c r="K27" s="68"/>
      <c r="L27" s="63" t="s">
        <v>181</v>
      </c>
      <c r="M27" s="63" t="s">
        <v>182</v>
      </c>
      <c r="N27" s="69">
        <f>VLOOKUP($B27,'[1]County-level MSW Burned'!$A$2:$J$3225,9,FALSE)</f>
        <v>4308.3882994934174</v>
      </c>
      <c r="O27" s="70" t="s">
        <v>1</v>
      </c>
      <c r="P27" s="62">
        <f>VLOOKUP($E27,'[1]Emission Factors'!$B$2:$E$9,2,FALSE)</f>
        <v>6</v>
      </c>
      <c r="Q27" s="71">
        <f t="shared" si="12"/>
        <v>12.925164898480253</v>
      </c>
      <c r="R27" s="41">
        <f t="shared" si="5"/>
        <v>9.8343645966697587E-3</v>
      </c>
      <c r="S27" s="41"/>
      <c r="T27" s="41"/>
      <c r="U27" s="63" t="s">
        <v>181</v>
      </c>
      <c r="V27" s="63" t="s">
        <v>183</v>
      </c>
      <c r="W27" s="63" t="s">
        <v>182</v>
      </c>
      <c r="X27" s="69">
        <f>VLOOKUP($B27,'[2]County-level Brush Waste Burned'!$A$2:$K$3225,10,FALSE)</f>
        <v>197.11271875935586</v>
      </c>
      <c r="Y27" s="70" t="s">
        <v>1</v>
      </c>
      <c r="Z27" s="62">
        <v>5</v>
      </c>
      <c r="AA27" s="71">
        <f t="shared" si="13"/>
        <v>0.49278179689838963</v>
      </c>
      <c r="AB27" s="68">
        <f t="shared" si="14"/>
        <v>3.7494267155312259E-4</v>
      </c>
      <c r="AE27" s="63" t="s">
        <v>181</v>
      </c>
      <c r="AF27" s="63"/>
      <c r="AG27" s="63" t="s">
        <v>182</v>
      </c>
      <c r="AH27" s="69">
        <v>197.11271875935586</v>
      </c>
      <c r="AI27" s="70" t="s">
        <v>1</v>
      </c>
      <c r="AJ27" s="62">
        <v>6.2</v>
      </c>
      <c r="AK27" s="69">
        <f t="shared" si="15"/>
        <v>0.6110494281540032</v>
      </c>
      <c r="AL27" s="68">
        <f t="shared" si="8"/>
        <v>4.6492891272587202E-4</v>
      </c>
      <c r="AM27" s="80"/>
      <c r="AN27" s="72"/>
      <c r="AO27" s="73">
        <f t="shared" si="9"/>
        <v>45.817411207551473</v>
      </c>
      <c r="AP27" s="74">
        <f t="shared" si="9"/>
        <v>3.4861073744876118E-2</v>
      </c>
    </row>
    <row r="28" spans="2:43">
      <c r="B28" s="63" t="s">
        <v>184</v>
      </c>
      <c r="C28" s="63" t="s">
        <v>185</v>
      </c>
      <c r="D28" s="64">
        <v>0</v>
      </c>
      <c r="E28" s="65" t="s">
        <v>1</v>
      </c>
      <c r="F28" s="66">
        <v>5</v>
      </c>
      <c r="G28" s="67">
        <v>0</v>
      </c>
      <c r="H28" s="68">
        <f t="shared" si="3"/>
        <v>0</v>
      </c>
      <c r="I28" s="68"/>
      <c r="J28" s="68"/>
      <c r="K28" s="68"/>
      <c r="L28" s="63" t="s">
        <v>184</v>
      </c>
      <c r="M28" s="63" t="s">
        <v>185</v>
      </c>
      <c r="N28" s="69">
        <f>VLOOKUP($B28,'[1]County-level MSW Burned'!$A$2:$J$3225,9,FALSE)</f>
        <v>0</v>
      </c>
      <c r="O28" s="70" t="s">
        <v>1</v>
      </c>
      <c r="P28" s="62">
        <f>VLOOKUP($E28,'[1]Emission Factors'!$B$2:$E$9,2,FALSE)</f>
        <v>6</v>
      </c>
      <c r="Q28" s="71">
        <f t="shared" si="12"/>
        <v>0</v>
      </c>
      <c r="R28" s="41">
        <f t="shared" si="5"/>
        <v>0</v>
      </c>
      <c r="S28" s="41"/>
      <c r="T28" s="41"/>
      <c r="U28" s="63" t="s">
        <v>184</v>
      </c>
      <c r="V28" s="63" t="s">
        <v>186</v>
      </c>
      <c r="W28" s="63" t="s">
        <v>185</v>
      </c>
      <c r="X28" s="69">
        <f>VLOOKUP($B28,'[2]County-level Brush Waste Burned'!$A$2:$K$3225,10,FALSE)</f>
        <v>0</v>
      </c>
      <c r="Y28" s="70" t="s">
        <v>1</v>
      </c>
      <c r="Z28" s="62">
        <v>5</v>
      </c>
      <c r="AA28" s="71">
        <f t="shared" si="13"/>
        <v>0</v>
      </c>
      <c r="AB28" s="68">
        <f t="shared" si="14"/>
        <v>0</v>
      </c>
      <c r="AE28" s="63" t="s">
        <v>184</v>
      </c>
      <c r="AF28" s="63"/>
      <c r="AG28" s="63" t="s">
        <v>185</v>
      </c>
      <c r="AH28" s="69">
        <v>0</v>
      </c>
      <c r="AI28" s="70" t="s">
        <v>1</v>
      </c>
      <c r="AJ28" s="62">
        <v>6.2</v>
      </c>
      <c r="AK28" s="69">
        <f t="shared" si="15"/>
        <v>0</v>
      </c>
      <c r="AL28" s="68">
        <f t="shared" si="8"/>
        <v>0</v>
      </c>
      <c r="AM28" s="80"/>
      <c r="AN28" s="72"/>
      <c r="AO28" s="73">
        <f t="shared" si="9"/>
        <v>0</v>
      </c>
      <c r="AP28" s="74">
        <f t="shared" si="9"/>
        <v>0</v>
      </c>
    </row>
    <row r="29" spans="2:43">
      <c r="B29" s="63" t="s">
        <v>187</v>
      </c>
      <c r="C29" s="63" t="s">
        <v>188</v>
      </c>
      <c r="D29" s="64">
        <v>0</v>
      </c>
      <c r="E29" s="65" t="s">
        <v>1</v>
      </c>
      <c r="F29" s="66">
        <v>5</v>
      </c>
      <c r="G29" s="67">
        <v>0</v>
      </c>
      <c r="H29" s="68">
        <f t="shared" si="3"/>
        <v>0</v>
      </c>
      <c r="I29" s="68"/>
      <c r="J29" s="68"/>
      <c r="K29" s="68"/>
      <c r="L29" s="63" t="s">
        <v>187</v>
      </c>
      <c r="M29" s="63" t="s">
        <v>188</v>
      </c>
      <c r="N29" s="69">
        <f>VLOOKUP($B29,'[1]County-level MSW Burned'!$A$2:$J$3225,9,FALSE)</f>
        <v>0</v>
      </c>
      <c r="O29" s="70" t="s">
        <v>1</v>
      </c>
      <c r="P29" s="62">
        <f>VLOOKUP($E29,'[1]Emission Factors'!$B$2:$E$9,2,FALSE)</f>
        <v>6</v>
      </c>
      <c r="Q29" s="71">
        <f t="shared" si="12"/>
        <v>0</v>
      </c>
      <c r="R29" s="41">
        <f t="shared" si="5"/>
        <v>0</v>
      </c>
      <c r="S29" s="41"/>
      <c r="T29" s="41"/>
      <c r="U29" s="76" t="s">
        <v>187</v>
      </c>
      <c r="V29" s="76" t="s">
        <v>189</v>
      </c>
      <c r="W29" s="76" t="s">
        <v>188</v>
      </c>
      <c r="X29" s="69">
        <f>VLOOKUP($B29,'[2]County-level Brush Waste Burned'!$A$2:$K$3225,10,FALSE)</f>
        <v>0</v>
      </c>
      <c r="Y29" s="70" t="s">
        <v>1</v>
      </c>
      <c r="Z29" s="62">
        <v>5</v>
      </c>
      <c r="AA29" s="71">
        <f t="shared" si="13"/>
        <v>0</v>
      </c>
      <c r="AB29" s="68">
        <f t="shared" si="14"/>
        <v>0</v>
      </c>
      <c r="AE29" s="63" t="s">
        <v>187</v>
      </c>
      <c r="AF29" s="63"/>
      <c r="AG29" s="63" t="s">
        <v>188</v>
      </c>
      <c r="AH29" s="69">
        <v>0</v>
      </c>
      <c r="AI29" s="70" t="s">
        <v>1</v>
      </c>
      <c r="AJ29" s="62">
        <v>6.2</v>
      </c>
      <c r="AK29" s="69">
        <f t="shared" si="15"/>
        <v>0</v>
      </c>
      <c r="AL29" s="68">
        <f t="shared" si="8"/>
        <v>0</v>
      </c>
      <c r="AM29" s="80"/>
      <c r="AN29" s="72"/>
      <c r="AO29" s="73">
        <f t="shared" si="9"/>
        <v>0</v>
      </c>
      <c r="AP29" s="74">
        <f t="shared" si="9"/>
        <v>0</v>
      </c>
    </row>
    <row r="30" spans="2:43">
      <c r="B30" s="63" t="s">
        <v>190</v>
      </c>
      <c r="C30" s="63" t="s">
        <v>191</v>
      </c>
      <c r="D30" s="64">
        <v>0</v>
      </c>
      <c r="E30" s="65" t="s">
        <v>1</v>
      </c>
      <c r="F30" s="66">
        <v>5</v>
      </c>
      <c r="G30" s="67">
        <v>0</v>
      </c>
      <c r="H30" s="68">
        <f t="shared" si="3"/>
        <v>0</v>
      </c>
      <c r="I30" s="68"/>
      <c r="J30" s="68"/>
      <c r="K30" s="68"/>
      <c r="L30" s="63" t="s">
        <v>190</v>
      </c>
      <c r="M30" s="63" t="s">
        <v>191</v>
      </c>
      <c r="N30" s="69">
        <f>VLOOKUP($B30,'[1]County-level MSW Burned'!$A$2:$J$3225,9,FALSE)</f>
        <v>0</v>
      </c>
      <c r="O30" s="70" t="s">
        <v>1</v>
      </c>
      <c r="P30" s="62">
        <f>VLOOKUP($E30,'[1]Emission Factors'!$B$2:$E$9,2,FALSE)</f>
        <v>6</v>
      </c>
      <c r="Q30" s="71">
        <f t="shared" si="12"/>
        <v>0</v>
      </c>
      <c r="R30" s="41">
        <f t="shared" si="5"/>
        <v>0</v>
      </c>
      <c r="S30" s="41"/>
      <c r="T30" s="41"/>
      <c r="U30" s="76" t="s">
        <v>190</v>
      </c>
      <c r="V30" s="76" t="s">
        <v>192</v>
      </c>
      <c r="W30" s="76" t="s">
        <v>191</v>
      </c>
      <c r="X30" s="69">
        <f>VLOOKUP($B30,'[2]County-level Brush Waste Burned'!$A$2:$K$3225,10,FALSE)</f>
        <v>0</v>
      </c>
      <c r="Y30" s="70" t="s">
        <v>1</v>
      </c>
      <c r="Z30" s="62">
        <v>5</v>
      </c>
      <c r="AA30" s="71">
        <f t="shared" si="13"/>
        <v>0</v>
      </c>
      <c r="AB30" s="68">
        <f t="shared" si="14"/>
        <v>0</v>
      </c>
      <c r="AE30" s="63" t="s">
        <v>190</v>
      </c>
      <c r="AF30" s="63"/>
      <c r="AG30" s="63" t="s">
        <v>191</v>
      </c>
      <c r="AH30" s="69">
        <v>0</v>
      </c>
      <c r="AI30" s="70" t="s">
        <v>1</v>
      </c>
      <c r="AJ30" s="62">
        <v>6.2</v>
      </c>
      <c r="AK30" s="69">
        <f t="shared" si="15"/>
        <v>0</v>
      </c>
      <c r="AL30" s="68">
        <f t="shared" si="8"/>
        <v>0</v>
      </c>
      <c r="AM30" s="80"/>
      <c r="AN30" s="72"/>
      <c r="AO30" s="73">
        <f t="shared" si="9"/>
        <v>0</v>
      </c>
      <c r="AP30" s="74">
        <f t="shared" si="9"/>
        <v>0</v>
      </c>
    </row>
    <row r="31" spans="2:43">
      <c r="B31" s="63" t="s">
        <v>193</v>
      </c>
      <c r="C31" s="63" t="s">
        <v>194</v>
      </c>
      <c r="D31" s="64">
        <v>0</v>
      </c>
      <c r="E31" s="65" t="s">
        <v>1</v>
      </c>
      <c r="F31" s="66">
        <v>5</v>
      </c>
      <c r="G31" s="67">
        <v>0</v>
      </c>
      <c r="H31" s="68">
        <f t="shared" si="3"/>
        <v>0</v>
      </c>
      <c r="I31" s="68"/>
      <c r="J31" s="68"/>
      <c r="K31" s="68"/>
      <c r="L31" s="63" t="s">
        <v>193</v>
      </c>
      <c r="M31" s="63" t="s">
        <v>194</v>
      </c>
      <c r="N31" s="69">
        <f>VLOOKUP($B31,'[1]County-level MSW Burned'!$A$2:$J$3225,9,FALSE)</f>
        <v>0</v>
      </c>
      <c r="O31" s="70" t="s">
        <v>1</v>
      </c>
      <c r="P31" s="62">
        <f>VLOOKUP($E31,'[1]Emission Factors'!$B$2:$E$9,2,FALSE)</f>
        <v>6</v>
      </c>
      <c r="Q31" s="71">
        <f t="shared" si="12"/>
        <v>0</v>
      </c>
      <c r="R31" s="41">
        <f t="shared" si="5"/>
        <v>0</v>
      </c>
      <c r="S31" s="41"/>
      <c r="T31" s="41"/>
      <c r="U31" s="63" t="s">
        <v>193</v>
      </c>
      <c r="V31" s="63" t="s">
        <v>195</v>
      </c>
      <c r="W31" s="63" t="s">
        <v>194</v>
      </c>
      <c r="X31" s="69">
        <f>VLOOKUP($B31,'[2]County-level Brush Waste Burned'!$A$2:$K$3225,10,FALSE)</f>
        <v>0</v>
      </c>
      <c r="Y31" s="70" t="s">
        <v>1</v>
      </c>
      <c r="Z31" s="62">
        <v>5</v>
      </c>
      <c r="AA31" s="71">
        <f t="shared" si="13"/>
        <v>0</v>
      </c>
      <c r="AB31" s="68">
        <f t="shared" si="14"/>
        <v>0</v>
      </c>
      <c r="AE31" s="63" t="s">
        <v>193</v>
      </c>
      <c r="AF31" s="63"/>
      <c r="AG31" s="63" t="s">
        <v>194</v>
      </c>
      <c r="AH31" s="69">
        <v>0</v>
      </c>
      <c r="AI31" s="70" t="s">
        <v>1</v>
      </c>
      <c r="AJ31" s="62">
        <v>6.2</v>
      </c>
      <c r="AK31" s="69">
        <f t="shared" si="15"/>
        <v>0</v>
      </c>
      <c r="AL31" s="68">
        <f t="shared" si="8"/>
        <v>0</v>
      </c>
      <c r="AM31" s="80"/>
      <c r="AN31" s="72"/>
      <c r="AO31" s="73">
        <f t="shared" si="9"/>
        <v>0</v>
      </c>
      <c r="AP31" s="74">
        <f t="shared" si="9"/>
        <v>0</v>
      </c>
    </row>
    <row r="32" spans="2:43">
      <c r="B32" s="63" t="s">
        <v>196</v>
      </c>
      <c r="C32" s="63" t="s">
        <v>197</v>
      </c>
      <c r="D32" s="64">
        <v>0</v>
      </c>
      <c r="E32" s="65" t="s">
        <v>1</v>
      </c>
      <c r="F32" s="66">
        <v>5</v>
      </c>
      <c r="G32" s="67">
        <v>0</v>
      </c>
      <c r="H32" s="68">
        <f t="shared" si="3"/>
        <v>0</v>
      </c>
      <c r="I32" s="68"/>
      <c r="J32" s="68"/>
      <c r="K32" s="68"/>
      <c r="L32" s="63" t="s">
        <v>196</v>
      </c>
      <c r="M32" s="63" t="s">
        <v>197</v>
      </c>
      <c r="N32" s="69">
        <f>VLOOKUP($B32,'[1]County-level MSW Burned'!$A$2:$J$3225,9,FALSE)</f>
        <v>0</v>
      </c>
      <c r="O32" s="70" t="s">
        <v>1</v>
      </c>
      <c r="P32" s="62">
        <f>VLOOKUP($E32,'[1]Emission Factors'!$B$2:$E$9,2,FALSE)</f>
        <v>6</v>
      </c>
      <c r="Q32" s="71">
        <f t="shared" si="12"/>
        <v>0</v>
      </c>
      <c r="R32" s="41">
        <f t="shared" si="5"/>
        <v>0</v>
      </c>
      <c r="S32" s="41"/>
      <c r="T32" s="41"/>
      <c r="U32" s="76" t="s">
        <v>196</v>
      </c>
      <c r="V32" s="76" t="s">
        <v>198</v>
      </c>
      <c r="W32" s="76" t="s">
        <v>197</v>
      </c>
      <c r="X32" s="69">
        <f>VLOOKUP($B32,'[2]County-level Brush Waste Burned'!$A$2:$K$3225,10,FALSE)</f>
        <v>0</v>
      </c>
      <c r="Y32" s="70" t="s">
        <v>1</v>
      </c>
      <c r="Z32" s="62">
        <v>5</v>
      </c>
      <c r="AA32" s="71">
        <f t="shared" si="13"/>
        <v>0</v>
      </c>
      <c r="AB32" s="68">
        <f t="shared" si="14"/>
        <v>0</v>
      </c>
      <c r="AE32" s="63" t="s">
        <v>196</v>
      </c>
      <c r="AF32" s="63"/>
      <c r="AG32" s="63" t="s">
        <v>197</v>
      </c>
      <c r="AH32" s="69">
        <v>0</v>
      </c>
      <c r="AI32" s="70" t="s">
        <v>1</v>
      </c>
      <c r="AJ32" s="62">
        <v>6.2</v>
      </c>
      <c r="AK32" s="69">
        <f t="shared" si="15"/>
        <v>0</v>
      </c>
      <c r="AL32" s="68">
        <f t="shared" si="8"/>
        <v>0</v>
      </c>
      <c r="AM32" s="80"/>
      <c r="AN32" s="72"/>
      <c r="AO32" s="73">
        <f t="shared" si="9"/>
        <v>0</v>
      </c>
      <c r="AP32" s="74">
        <f t="shared" si="9"/>
        <v>0</v>
      </c>
    </row>
    <row r="33" spans="2:42">
      <c r="B33" s="63" t="s">
        <v>199</v>
      </c>
      <c r="C33" s="63" t="s">
        <v>200</v>
      </c>
      <c r="D33" s="64">
        <v>0</v>
      </c>
      <c r="E33" s="65" t="s">
        <v>1</v>
      </c>
      <c r="F33" s="66">
        <v>5</v>
      </c>
      <c r="G33" s="67">
        <v>0</v>
      </c>
      <c r="H33" s="68">
        <f t="shared" si="3"/>
        <v>0</v>
      </c>
      <c r="I33" s="68"/>
      <c r="J33" s="68"/>
      <c r="K33" s="68"/>
      <c r="L33" s="63" t="s">
        <v>199</v>
      </c>
      <c r="M33" s="63" t="s">
        <v>200</v>
      </c>
      <c r="N33" s="69">
        <f>VLOOKUP($B33,'[1]County-level MSW Burned'!$A$2:$J$3225,9,FALSE)</f>
        <v>0</v>
      </c>
      <c r="O33" s="70" t="s">
        <v>1</v>
      </c>
      <c r="P33" s="62">
        <f>VLOOKUP($E33,'[1]Emission Factors'!$B$2:$E$9,2,FALSE)</f>
        <v>6</v>
      </c>
      <c r="Q33" s="71">
        <f t="shared" si="12"/>
        <v>0</v>
      </c>
      <c r="R33" s="41">
        <f t="shared" si="5"/>
        <v>0</v>
      </c>
      <c r="S33" s="41"/>
      <c r="T33" s="41"/>
      <c r="U33" s="63" t="s">
        <v>199</v>
      </c>
      <c r="V33" s="63" t="s">
        <v>201</v>
      </c>
      <c r="W33" s="63" t="s">
        <v>200</v>
      </c>
      <c r="X33" s="69">
        <f>VLOOKUP($B33,'[2]County-level Brush Waste Burned'!$A$2:$K$3225,10,FALSE)</f>
        <v>0</v>
      </c>
      <c r="Y33" s="70" t="s">
        <v>1</v>
      </c>
      <c r="Z33" s="62">
        <v>5</v>
      </c>
      <c r="AA33" s="71">
        <f t="shared" si="13"/>
        <v>0</v>
      </c>
      <c r="AB33" s="68">
        <f t="shared" si="14"/>
        <v>0</v>
      </c>
      <c r="AE33" s="63" t="s">
        <v>199</v>
      </c>
      <c r="AF33" s="63"/>
      <c r="AG33" s="63" t="s">
        <v>200</v>
      </c>
      <c r="AH33" s="69">
        <v>0</v>
      </c>
      <c r="AI33" s="70" t="s">
        <v>1</v>
      </c>
      <c r="AJ33" s="62">
        <v>6.2</v>
      </c>
      <c r="AK33" s="69">
        <f t="shared" si="15"/>
        <v>0</v>
      </c>
      <c r="AL33" s="68">
        <f t="shared" si="8"/>
        <v>0</v>
      </c>
      <c r="AM33" s="80"/>
      <c r="AN33" s="72"/>
      <c r="AO33" s="73">
        <f t="shared" si="9"/>
        <v>0</v>
      </c>
      <c r="AP33" s="74">
        <f t="shared" si="9"/>
        <v>0</v>
      </c>
    </row>
    <row r="34" spans="2:42" ht="12" customHeight="1">
      <c r="B34" s="63"/>
      <c r="C34" s="63"/>
      <c r="D34" s="64"/>
      <c r="E34" s="65"/>
      <c r="F34" s="66"/>
      <c r="G34" s="77">
        <f>SUM(G20:G33)</f>
        <v>69.031165817720847</v>
      </c>
      <c r="H34" s="78">
        <f t="shared" si="3"/>
        <v>5.2523713122178912E-2</v>
      </c>
      <c r="I34" s="78"/>
      <c r="J34" s="78"/>
      <c r="K34" s="78"/>
      <c r="L34" s="63"/>
      <c r="M34" s="63"/>
      <c r="N34" s="69"/>
      <c r="Q34" s="77">
        <f>SUM(Q20:Q33)</f>
        <v>38.773409174515756</v>
      </c>
      <c r="R34" s="73">
        <f>SUM(R20:R33)</f>
        <v>2.9501506980609812E-2</v>
      </c>
      <c r="S34" s="73"/>
      <c r="T34" s="73"/>
      <c r="U34" s="63"/>
      <c r="V34" s="63"/>
      <c r="W34" s="63"/>
      <c r="X34" s="69"/>
      <c r="Y34" s="70"/>
      <c r="AA34" s="77">
        <f>SUM(AA20:AA33)</f>
        <v>1.4416164890454224</v>
      </c>
      <c r="AB34" s="74">
        <f>SUM(AB20:AB33)</f>
        <v>1.096882111230213E-3</v>
      </c>
      <c r="AE34" s="63"/>
      <c r="AF34" s="63"/>
      <c r="AG34" s="63"/>
      <c r="AH34" s="69"/>
      <c r="AI34" s="70"/>
      <c r="AJ34" s="62"/>
      <c r="AK34" s="73">
        <f>SUM(AK20:AK33)</f>
        <v>1.7876044464163239</v>
      </c>
      <c r="AL34" s="74">
        <f>SUM(AL20:AL33)</f>
        <v>1.360133817925464E-3</v>
      </c>
      <c r="AM34" s="80"/>
      <c r="AN34" s="72"/>
      <c r="AO34" s="73">
        <f t="shared" si="9"/>
        <v>111.03379592769835</v>
      </c>
      <c r="AP34" s="74">
        <f t="shared" si="9"/>
        <v>8.4482236031944408E-2</v>
      </c>
    </row>
    <row r="35" spans="2:42">
      <c r="B35" s="63" t="s">
        <v>160</v>
      </c>
      <c r="C35" s="63" t="s">
        <v>161</v>
      </c>
      <c r="D35" s="64">
        <v>0</v>
      </c>
      <c r="E35" s="65" t="s">
        <v>19</v>
      </c>
      <c r="F35" s="66">
        <v>17</v>
      </c>
      <c r="G35" s="67">
        <v>0</v>
      </c>
      <c r="H35" s="68">
        <f t="shared" si="3"/>
        <v>0</v>
      </c>
      <c r="I35" s="68"/>
      <c r="J35" s="68"/>
      <c r="K35" s="68"/>
      <c r="L35" s="63" t="s">
        <v>160</v>
      </c>
      <c r="M35" s="63" t="s">
        <v>161</v>
      </c>
      <c r="N35" s="69">
        <f>VLOOKUP($B35,'[1]County-level MSW Burned'!$A$2:$J$3225,9,FALSE)</f>
        <v>0</v>
      </c>
      <c r="O35" s="75" t="s">
        <v>19</v>
      </c>
      <c r="P35" s="62">
        <f>VLOOKUP($E35,'[1]Emission Factors'!$B$2:$E$9,2,FALSE)</f>
        <v>38</v>
      </c>
      <c r="Q35" s="71">
        <f t="shared" ref="Q35:Q48" si="16">N35*P35/2000</f>
        <v>0</v>
      </c>
      <c r="R35" s="41">
        <f t="shared" si="5"/>
        <v>0</v>
      </c>
      <c r="S35" s="41"/>
      <c r="T35" s="41"/>
      <c r="U35" s="63" t="s">
        <v>160</v>
      </c>
      <c r="V35" s="63" t="s">
        <v>162</v>
      </c>
      <c r="W35" s="63" t="s">
        <v>161</v>
      </c>
      <c r="X35" s="69">
        <f>VLOOKUP($B35,'[2]County-level Brush Waste Burned'!$A$2:$K$3225,10,FALSE)</f>
        <v>0</v>
      </c>
      <c r="Y35" s="75" t="s">
        <v>19</v>
      </c>
      <c r="Z35" s="62">
        <v>19.73</v>
      </c>
      <c r="AA35" s="71">
        <f t="shared" ref="AA35:AA48" si="17">X35*Z35/2000</f>
        <v>0</v>
      </c>
      <c r="AB35" s="68">
        <f t="shared" ref="AB35:AB48" si="18">SUM(AA35*0.07)/92</f>
        <v>0</v>
      </c>
      <c r="AE35" s="63" t="s">
        <v>160</v>
      </c>
      <c r="AF35" s="63"/>
      <c r="AG35" s="63" t="s">
        <v>161</v>
      </c>
      <c r="AH35" s="69">
        <v>0</v>
      </c>
      <c r="AI35" s="70" t="s">
        <v>19</v>
      </c>
      <c r="AJ35" s="62">
        <v>22</v>
      </c>
      <c r="AK35" s="69">
        <f t="shared" ref="AK35:AK48" si="19">AH35*AJ35/2000</f>
        <v>0</v>
      </c>
      <c r="AL35" s="80"/>
      <c r="AM35" s="80"/>
      <c r="AN35" s="72"/>
      <c r="AO35" s="73">
        <f t="shared" si="9"/>
        <v>0</v>
      </c>
      <c r="AP35" s="74"/>
    </row>
    <row r="36" spans="2:42">
      <c r="B36" s="63" t="s">
        <v>163</v>
      </c>
      <c r="C36" s="63" t="s">
        <v>164</v>
      </c>
      <c r="D36" s="64">
        <v>10929.443139100809</v>
      </c>
      <c r="E36" s="65" t="s">
        <v>19</v>
      </c>
      <c r="F36" s="66">
        <v>17</v>
      </c>
      <c r="G36" s="67">
        <v>92.900266682356872</v>
      </c>
      <c r="H36" s="68">
        <f t="shared" si="3"/>
        <v>7.068498551918459E-2</v>
      </c>
      <c r="I36" s="68"/>
      <c r="J36" s="68"/>
      <c r="K36" s="68"/>
      <c r="L36" s="63" t="s">
        <v>163</v>
      </c>
      <c r="M36" s="63" t="s">
        <v>164</v>
      </c>
      <c r="N36" s="69">
        <f>VLOOKUP($B36,'[1]County-level MSW Burned'!$A$2:$J$3225,9,FALSE)</f>
        <v>4117.1162375146623</v>
      </c>
      <c r="O36" s="70" t="s">
        <v>19</v>
      </c>
      <c r="P36" s="62">
        <f>VLOOKUP($E36,'[1]Emission Factors'!$B$2:$E$9,2,FALSE)</f>
        <v>38</v>
      </c>
      <c r="Q36" s="71">
        <f t="shared" si="16"/>
        <v>78.225208512778579</v>
      </c>
      <c r="R36" s="41">
        <f t="shared" si="5"/>
        <v>5.9519180390157619E-2</v>
      </c>
      <c r="S36" s="41"/>
      <c r="T36" s="41"/>
      <c r="U36" s="63" t="s">
        <v>163</v>
      </c>
      <c r="V36" s="63" t="s">
        <v>165</v>
      </c>
      <c r="W36" s="63" t="s">
        <v>164</v>
      </c>
      <c r="X36" s="69">
        <f>VLOOKUP($B36,'[2]County-level Brush Waste Burned'!$A$2:$K$3225,10,FALSE)</f>
        <v>188.36184638237592</v>
      </c>
      <c r="Y36" s="70" t="s">
        <v>19</v>
      </c>
      <c r="Z36" s="62">
        <v>19.73</v>
      </c>
      <c r="AA36" s="71">
        <f t="shared" si="17"/>
        <v>1.8581896145621386</v>
      </c>
      <c r="AB36" s="68">
        <f t="shared" si="18"/>
        <v>1.4138399241233664E-3</v>
      </c>
      <c r="AE36" s="63" t="s">
        <v>163</v>
      </c>
      <c r="AF36" s="63"/>
      <c r="AG36" s="63" t="s">
        <v>164</v>
      </c>
      <c r="AH36" s="69">
        <v>188.36184638237592</v>
      </c>
      <c r="AI36" s="70" t="s">
        <v>19</v>
      </c>
      <c r="AJ36" s="62">
        <v>22</v>
      </c>
      <c r="AK36" s="69">
        <f t="shared" si="19"/>
        <v>2.0719803102061349</v>
      </c>
      <c r="AL36" s="80"/>
      <c r="AM36" s="80"/>
      <c r="AN36" s="72"/>
      <c r="AO36" s="73">
        <f t="shared" si="9"/>
        <v>175.05564511990372</v>
      </c>
      <c r="AP36" s="74"/>
    </row>
    <row r="37" spans="2:42">
      <c r="B37" s="63" t="s">
        <v>166</v>
      </c>
      <c r="C37" s="63" t="s">
        <v>167</v>
      </c>
      <c r="D37" s="64">
        <v>0</v>
      </c>
      <c r="E37" s="65" t="s">
        <v>19</v>
      </c>
      <c r="F37" s="66">
        <v>17</v>
      </c>
      <c r="G37" s="67">
        <v>0</v>
      </c>
      <c r="H37" s="68">
        <f t="shared" si="3"/>
        <v>0</v>
      </c>
      <c r="I37" s="68"/>
      <c r="J37" s="68"/>
      <c r="K37" s="68"/>
      <c r="L37" s="63" t="s">
        <v>166</v>
      </c>
      <c r="M37" s="63" t="s">
        <v>167</v>
      </c>
      <c r="N37" s="69">
        <f>VLOOKUP($B37,'[1]County-level MSW Burned'!$A$2:$J$3225,9,FALSE)</f>
        <v>0</v>
      </c>
      <c r="O37" s="75" t="s">
        <v>19</v>
      </c>
      <c r="P37" s="62">
        <f>VLOOKUP($E37,'[1]Emission Factors'!$B$2:$E$9,2,FALSE)</f>
        <v>38</v>
      </c>
      <c r="Q37" s="71">
        <f t="shared" si="16"/>
        <v>0</v>
      </c>
      <c r="R37" s="41">
        <f t="shared" si="5"/>
        <v>0</v>
      </c>
      <c r="S37" s="41"/>
      <c r="T37" s="41"/>
      <c r="U37" s="76" t="s">
        <v>166</v>
      </c>
      <c r="V37" s="76" t="s">
        <v>168</v>
      </c>
      <c r="W37" s="76" t="s">
        <v>167</v>
      </c>
      <c r="X37" s="69">
        <f>VLOOKUP($B37,'[2]County-level Brush Waste Burned'!$A$2:$K$3225,10,FALSE)</f>
        <v>0</v>
      </c>
      <c r="Y37" s="75" t="s">
        <v>19</v>
      </c>
      <c r="Z37" s="62">
        <v>19.73</v>
      </c>
      <c r="AA37" s="71">
        <f t="shared" si="17"/>
        <v>0</v>
      </c>
      <c r="AB37" s="68">
        <f t="shared" si="18"/>
        <v>0</v>
      </c>
      <c r="AE37" s="63" t="s">
        <v>166</v>
      </c>
      <c r="AF37" s="63"/>
      <c r="AG37" s="63" t="s">
        <v>167</v>
      </c>
      <c r="AH37" s="69">
        <v>0</v>
      </c>
      <c r="AI37" s="70" t="s">
        <v>19</v>
      </c>
      <c r="AJ37" s="62">
        <v>22</v>
      </c>
      <c r="AK37" s="69">
        <f t="shared" si="19"/>
        <v>0</v>
      </c>
      <c r="AL37" s="80"/>
      <c r="AM37" s="80"/>
      <c r="AN37" s="72"/>
      <c r="AO37" s="73">
        <f t="shared" si="9"/>
        <v>0</v>
      </c>
      <c r="AP37" s="74"/>
    </row>
    <row r="38" spans="2:42">
      <c r="B38" s="63" t="s">
        <v>169</v>
      </c>
      <c r="C38" s="63" t="s">
        <v>170</v>
      </c>
      <c r="D38" s="64">
        <v>2146.1353716040312</v>
      </c>
      <c r="E38" s="65" t="s">
        <v>19</v>
      </c>
      <c r="F38" s="66">
        <v>17</v>
      </c>
      <c r="G38" s="67">
        <v>18.242150658634266</v>
      </c>
      <c r="H38" s="68">
        <f t="shared" si="3"/>
        <v>1.3879897240265204E-2</v>
      </c>
      <c r="I38" s="68"/>
      <c r="J38" s="68"/>
      <c r="K38" s="68"/>
      <c r="L38" s="63" t="s">
        <v>169</v>
      </c>
      <c r="M38" s="63" t="s">
        <v>170</v>
      </c>
      <c r="N38" s="69">
        <f>VLOOKUP($B38,'[1]County-level MSW Burned'!$A$2:$J$3225,9,FALSE)</f>
        <v>640.85078709704305</v>
      </c>
      <c r="O38" s="75" t="s">
        <v>19</v>
      </c>
      <c r="P38" s="62">
        <f>VLOOKUP($E38,'[1]Emission Factors'!$B$2:$E$9,2,FALSE)</f>
        <v>38</v>
      </c>
      <c r="Q38" s="71">
        <f t="shared" si="16"/>
        <v>12.176164954843818</v>
      </c>
      <c r="R38" s="41">
        <f t="shared" si="5"/>
        <v>9.2644733352072531E-3</v>
      </c>
      <c r="S38" s="41"/>
      <c r="T38" s="41"/>
      <c r="U38" s="63" t="s">
        <v>169</v>
      </c>
      <c r="V38" s="63" t="s">
        <v>171</v>
      </c>
      <c r="W38" s="63" t="s">
        <v>170</v>
      </c>
      <c r="X38" s="69">
        <f>VLOOKUP($B38,'[2]County-level Brush Waste Burned'!$A$2:$K$3225,10,FALSE)</f>
        <v>14.659755827791106</v>
      </c>
      <c r="Y38" s="75" t="s">
        <v>19</v>
      </c>
      <c r="Z38" s="62">
        <v>19.73</v>
      </c>
      <c r="AA38" s="71">
        <f t="shared" si="17"/>
        <v>0.14461849124115927</v>
      </c>
      <c r="AB38" s="68">
        <f t="shared" si="18"/>
        <v>1.1003580855305598E-4</v>
      </c>
      <c r="AE38" s="63" t="s">
        <v>169</v>
      </c>
      <c r="AF38" s="63"/>
      <c r="AG38" s="63" t="s">
        <v>170</v>
      </c>
      <c r="AH38" s="69">
        <v>14.659755827791106</v>
      </c>
      <c r="AI38" s="70" t="s">
        <v>19</v>
      </c>
      <c r="AJ38" s="62">
        <v>22</v>
      </c>
      <c r="AK38" s="69">
        <f t="shared" si="19"/>
        <v>0.16125731410570215</v>
      </c>
      <c r="AL38" s="80"/>
      <c r="AM38" s="80"/>
      <c r="AN38" s="72"/>
      <c r="AO38" s="73">
        <f t="shared" si="9"/>
        <v>30.724191418824947</v>
      </c>
      <c r="AP38" s="74"/>
    </row>
    <row r="39" spans="2:42">
      <c r="B39" s="63" t="s">
        <v>172</v>
      </c>
      <c r="C39" s="63" t="s">
        <v>173</v>
      </c>
      <c r="D39" s="64">
        <v>0</v>
      </c>
      <c r="E39" s="65" t="s">
        <v>19</v>
      </c>
      <c r="F39" s="66">
        <v>17</v>
      </c>
      <c r="G39" s="67">
        <v>0</v>
      </c>
      <c r="H39" s="68">
        <f t="shared" si="3"/>
        <v>0</v>
      </c>
      <c r="I39" s="68"/>
      <c r="J39" s="68"/>
      <c r="K39" s="68"/>
      <c r="L39" s="63" t="s">
        <v>172</v>
      </c>
      <c r="M39" s="63" t="s">
        <v>173</v>
      </c>
      <c r="N39" s="69">
        <f>VLOOKUP($B39,'[1]County-level MSW Burned'!$A$2:$J$3225,9,FALSE)</f>
        <v>0</v>
      </c>
      <c r="O39" s="70" t="s">
        <v>19</v>
      </c>
      <c r="P39" s="62">
        <f>VLOOKUP($E39,'[1]Emission Factors'!$B$2:$E$9,2,FALSE)</f>
        <v>38</v>
      </c>
      <c r="Q39" s="71">
        <f t="shared" si="16"/>
        <v>0</v>
      </c>
      <c r="R39" s="41">
        <f t="shared" si="5"/>
        <v>0</v>
      </c>
      <c r="S39" s="41"/>
      <c r="T39" s="41"/>
      <c r="U39" s="63" t="s">
        <v>172</v>
      </c>
      <c r="V39" s="63" t="s">
        <v>174</v>
      </c>
      <c r="W39" s="63" t="s">
        <v>173</v>
      </c>
      <c r="X39" s="69">
        <f>VLOOKUP($B39,'[2]County-level Brush Waste Burned'!$A$2:$K$3225,10,FALSE)</f>
        <v>0</v>
      </c>
      <c r="Y39" s="70" t="s">
        <v>19</v>
      </c>
      <c r="Z39" s="62">
        <v>19.73</v>
      </c>
      <c r="AA39" s="71">
        <f t="shared" si="17"/>
        <v>0</v>
      </c>
      <c r="AB39" s="68">
        <f t="shared" si="18"/>
        <v>0</v>
      </c>
      <c r="AE39" s="63" t="s">
        <v>172</v>
      </c>
      <c r="AF39" s="63"/>
      <c r="AG39" s="63" t="s">
        <v>173</v>
      </c>
      <c r="AH39" s="69">
        <v>0</v>
      </c>
      <c r="AI39" s="70" t="s">
        <v>19</v>
      </c>
      <c r="AJ39" s="62">
        <v>22</v>
      </c>
      <c r="AK39" s="69">
        <f t="shared" si="19"/>
        <v>0</v>
      </c>
      <c r="AL39" s="80"/>
      <c r="AM39" s="80"/>
      <c r="AN39" s="72"/>
      <c r="AO39" s="73">
        <f t="shared" si="9"/>
        <v>0</v>
      </c>
      <c r="AP39" s="74"/>
    </row>
    <row r="40" spans="2:42">
      <c r="B40" s="63" t="s">
        <v>175</v>
      </c>
      <c r="C40" s="63" t="s">
        <v>176</v>
      </c>
      <c r="D40" s="64">
        <v>1821.5217827759714</v>
      </c>
      <c r="E40" s="65" t="s">
        <v>19</v>
      </c>
      <c r="F40" s="66">
        <v>17</v>
      </c>
      <c r="G40" s="67">
        <v>15.482935153595756</v>
      </c>
      <c r="H40" s="68">
        <f t="shared" si="3"/>
        <v>1.1780494138605466E-2</v>
      </c>
      <c r="I40" s="68"/>
      <c r="J40" s="68"/>
      <c r="K40" s="68"/>
      <c r="L40" s="63" t="s">
        <v>175</v>
      </c>
      <c r="M40" s="63" t="s">
        <v>176</v>
      </c>
      <c r="N40" s="69">
        <f>VLOOKUP($B40,'[1]County-level MSW Burned'!$A$2:$J$3225,9,FALSE)</f>
        <v>3858.114400733461</v>
      </c>
      <c r="O40" s="70" t="s">
        <v>19</v>
      </c>
      <c r="P40" s="62">
        <f>VLOOKUP($E40,'[1]Emission Factors'!$B$2:$E$9,2,FALSE)</f>
        <v>38</v>
      </c>
      <c r="Q40" s="71">
        <f t="shared" si="16"/>
        <v>73.30417361393576</v>
      </c>
      <c r="R40" s="41">
        <f t="shared" si="5"/>
        <v>5.5774914706255473E-2</v>
      </c>
      <c r="S40" s="41"/>
      <c r="T40" s="41"/>
      <c r="U40" s="63" t="s">
        <v>175</v>
      </c>
      <c r="V40" s="63" t="s">
        <v>177</v>
      </c>
      <c r="W40" s="63" t="s">
        <v>176</v>
      </c>
      <c r="X40" s="69">
        <f>VLOOKUP($B40,'[2]County-level Brush Waste Burned'!$A$2:$K$3225,10,FALSE)</f>
        <v>176.51227464864613</v>
      </c>
      <c r="Y40" s="70" t="s">
        <v>19</v>
      </c>
      <c r="Z40" s="62">
        <v>19.73</v>
      </c>
      <c r="AA40" s="71">
        <f t="shared" si="17"/>
        <v>1.7412935894088941</v>
      </c>
      <c r="AB40" s="68">
        <f t="shared" si="18"/>
        <v>1.3248972962893761E-3</v>
      </c>
      <c r="AE40" s="63" t="s">
        <v>175</v>
      </c>
      <c r="AF40" s="63"/>
      <c r="AG40" s="63" t="s">
        <v>176</v>
      </c>
      <c r="AH40" s="69">
        <v>176.51227464864613</v>
      </c>
      <c r="AI40" s="70" t="s">
        <v>19</v>
      </c>
      <c r="AJ40" s="62">
        <v>22</v>
      </c>
      <c r="AK40" s="69">
        <f t="shared" si="19"/>
        <v>1.9416350211351072</v>
      </c>
      <c r="AL40" s="80"/>
      <c r="AM40" s="80"/>
      <c r="AN40" s="72"/>
      <c r="AO40" s="73">
        <f t="shared" si="9"/>
        <v>92.470037378075531</v>
      </c>
      <c r="AP40" s="74"/>
    </row>
    <row r="41" spans="2:42">
      <c r="B41" s="63" t="s">
        <v>178</v>
      </c>
      <c r="C41" s="63" t="s">
        <v>179</v>
      </c>
      <c r="D41" s="64">
        <v>0</v>
      </c>
      <c r="E41" s="65" t="s">
        <v>19</v>
      </c>
      <c r="F41" s="66">
        <v>17</v>
      </c>
      <c r="G41" s="67">
        <v>0</v>
      </c>
      <c r="H41" s="68">
        <f t="shared" si="3"/>
        <v>0</v>
      </c>
      <c r="I41" s="68"/>
      <c r="J41" s="68"/>
      <c r="K41" s="68"/>
      <c r="L41" s="63" t="s">
        <v>178</v>
      </c>
      <c r="M41" s="63" t="s">
        <v>179</v>
      </c>
      <c r="N41" s="69">
        <f>VLOOKUP($B41,'[1]County-level MSW Burned'!$A$2:$J$3225,9,FALSE)</f>
        <v>0</v>
      </c>
      <c r="O41" s="75" t="s">
        <v>19</v>
      </c>
      <c r="P41" s="62">
        <f>VLOOKUP($E41,'[1]Emission Factors'!$B$2:$E$9,2,FALSE)</f>
        <v>38</v>
      </c>
      <c r="Q41" s="71">
        <f t="shared" si="16"/>
        <v>0</v>
      </c>
      <c r="R41" s="41">
        <f t="shared" si="5"/>
        <v>0</v>
      </c>
      <c r="S41" s="41"/>
      <c r="T41" s="41"/>
      <c r="U41" s="63" t="s">
        <v>178</v>
      </c>
      <c r="V41" s="63" t="s">
        <v>180</v>
      </c>
      <c r="W41" s="63" t="s">
        <v>179</v>
      </c>
      <c r="X41" s="69">
        <f>VLOOKUP($B41,'[2]County-level Brush Waste Burned'!$A$2:$K$3225,10,FALSE)</f>
        <v>0</v>
      </c>
      <c r="Y41" s="75" t="s">
        <v>19</v>
      </c>
      <c r="Z41" s="62">
        <v>19.73</v>
      </c>
      <c r="AA41" s="71">
        <f t="shared" si="17"/>
        <v>0</v>
      </c>
      <c r="AB41" s="68">
        <f t="shared" si="18"/>
        <v>0</v>
      </c>
      <c r="AE41" s="63" t="s">
        <v>178</v>
      </c>
      <c r="AF41" s="63"/>
      <c r="AG41" s="63" t="s">
        <v>179</v>
      </c>
      <c r="AH41" s="69">
        <v>0</v>
      </c>
      <c r="AI41" s="70" t="s">
        <v>19</v>
      </c>
      <c r="AJ41" s="62">
        <v>22</v>
      </c>
      <c r="AK41" s="69">
        <f t="shared" si="19"/>
        <v>0</v>
      </c>
      <c r="AL41" s="80"/>
      <c r="AM41" s="80"/>
      <c r="AN41" s="72"/>
      <c r="AO41" s="73">
        <f t="shared" si="9"/>
        <v>0</v>
      </c>
      <c r="AP41" s="74"/>
    </row>
    <row r="42" spans="2:42">
      <c r="B42" s="63" t="s">
        <v>181</v>
      </c>
      <c r="C42" s="63" t="s">
        <v>182</v>
      </c>
      <c r="D42" s="64">
        <v>12715.36603360753</v>
      </c>
      <c r="E42" s="65" t="s">
        <v>19</v>
      </c>
      <c r="F42" s="66">
        <v>17</v>
      </c>
      <c r="G42" s="67">
        <v>108.08061128566401</v>
      </c>
      <c r="H42" s="68">
        <f t="shared" si="3"/>
        <v>8.2235247717353049E-2</v>
      </c>
      <c r="I42" s="68"/>
      <c r="J42" s="68"/>
      <c r="K42" s="68"/>
      <c r="L42" s="63" t="s">
        <v>181</v>
      </c>
      <c r="M42" s="63" t="s">
        <v>182</v>
      </c>
      <c r="N42" s="69">
        <f>VLOOKUP($B42,'[1]County-level MSW Burned'!$A$2:$J$3225,9,FALSE)</f>
        <v>4308.3882994934174</v>
      </c>
      <c r="O42" s="70" t="s">
        <v>19</v>
      </c>
      <c r="P42" s="62">
        <f>VLOOKUP($E42,'[1]Emission Factors'!$B$2:$E$9,2,FALSE)</f>
        <v>38</v>
      </c>
      <c r="Q42" s="71">
        <f t="shared" si="16"/>
        <v>81.859377690374941</v>
      </c>
      <c r="R42" s="41">
        <f t="shared" si="5"/>
        <v>6.2284309112241809E-2</v>
      </c>
      <c r="S42" s="41"/>
      <c r="T42" s="41"/>
      <c r="U42" s="63" t="s">
        <v>181</v>
      </c>
      <c r="V42" s="63" t="s">
        <v>183</v>
      </c>
      <c r="W42" s="63" t="s">
        <v>182</v>
      </c>
      <c r="X42" s="69">
        <f>VLOOKUP($B42,'[2]County-level Brush Waste Burned'!$A$2:$K$3225,10,FALSE)</f>
        <v>197.11271875935586</v>
      </c>
      <c r="Y42" s="70" t="s">
        <v>19</v>
      </c>
      <c r="Z42" s="62">
        <v>19.73</v>
      </c>
      <c r="AA42" s="71">
        <f t="shared" si="17"/>
        <v>1.9445169705610457</v>
      </c>
      <c r="AB42" s="68">
        <f t="shared" si="18"/>
        <v>1.4795237819486219E-3</v>
      </c>
      <c r="AE42" s="63" t="s">
        <v>181</v>
      </c>
      <c r="AF42" s="63"/>
      <c r="AG42" s="63" t="s">
        <v>182</v>
      </c>
      <c r="AH42" s="69">
        <v>197.11271875935586</v>
      </c>
      <c r="AI42" s="70" t="s">
        <v>19</v>
      </c>
      <c r="AJ42" s="62">
        <v>22</v>
      </c>
      <c r="AK42" s="69">
        <f t="shared" si="19"/>
        <v>2.1682399063529147</v>
      </c>
      <c r="AL42" s="80"/>
      <c r="AM42" s="80"/>
      <c r="AN42" s="72"/>
      <c r="AO42" s="73">
        <f t="shared" si="9"/>
        <v>194.05274585295288</v>
      </c>
      <c r="AP42" s="74"/>
    </row>
    <row r="43" spans="2:42">
      <c r="B43" s="63" t="s">
        <v>184</v>
      </c>
      <c r="C43" s="63" t="s">
        <v>185</v>
      </c>
      <c r="D43" s="64">
        <v>0</v>
      </c>
      <c r="E43" s="65" t="s">
        <v>19</v>
      </c>
      <c r="F43" s="66">
        <v>17</v>
      </c>
      <c r="G43" s="67">
        <v>0</v>
      </c>
      <c r="H43" s="68">
        <f t="shared" si="3"/>
        <v>0</v>
      </c>
      <c r="I43" s="68"/>
      <c r="J43" s="68"/>
      <c r="K43" s="68"/>
      <c r="L43" s="63" t="s">
        <v>184</v>
      </c>
      <c r="M43" s="63" t="s">
        <v>185</v>
      </c>
      <c r="N43" s="69">
        <f>VLOOKUP($B43,'[1]County-level MSW Burned'!$A$2:$J$3225,9,FALSE)</f>
        <v>0</v>
      </c>
      <c r="O43" s="70" t="s">
        <v>19</v>
      </c>
      <c r="P43" s="62">
        <f>VLOOKUP($E43,'[1]Emission Factors'!$B$2:$E$9,2,FALSE)</f>
        <v>38</v>
      </c>
      <c r="Q43" s="71">
        <f t="shared" si="16"/>
        <v>0</v>
      </c>
      <c r="R43" s="41">
        <f t="shared" si="5"/>
        <v>0</v>
      </c>
      <c r="S43" s="41"/>
      <c r="T43" s="41"/>
      <c r="U43" s="63" t="s">
        <v>184</v>
      </c>
      <c r="V43" s="63" t="s">
        <v>186</v>
      </c>
      <c r="W43" s="63" t="s">
        <v>185</v>
      </c>
      <c r="X43" s="69">
        <f>VLOOKUP($B43,'[2]County-level Brush Waste Burned'!$A$2:$K$3225,10,FALSE)</f>
        <v>0</v>
      </c>
      <c r="Y43" s="70" t="s">
        <v>19</v>
      </c>
      <c r="Z43" s="62">
        <v>19.73</v>
      </c>
      <c r="AA43" s="71">
        <f t="shared" si="17"/>
        <v>0</v>
      </c>
      <c r="AB43" s="68">
        <f t="shared" si="18"/>
        <v>0</v>
      </c>
      <c r="AE43" s="63" t="s">
        <v>184</v>
      </c>
      <c r="AF43" s="63"/>
      <c r="AG43" s="63" t="s">
        <v>185</v>
      </c>
      <c r="AH43" s="69">
        <v>0</v>
      </c>
      <c r="AI43" s="70" t="s">
        <v>19</v>
      </c>
      <c r="AJ43" s="62">
        <v>22</v>
      </c>
      <c r="AK43" s="69">
        <f t="shared" si="19"/>
        <v>0</v>
      </c>
      <c r="AL43" s="80"/>
      <c r="AM43" s="80"/>
      <c r="AN43" s="72"/>
      <c r="AO43" s="73">
        <f t="shared" si="9"/>
        <v>0</v>
      </c>
      <c r="AP43" s="74"/>
    </row>
    <row r="44" spans="2:42">
      <c r="B44" s="63" t="s">
        <v>187</v>
      </c>
      <c r="C44" s="63" t="s">
        <v>188</v>
      </c>
      <c r="D44" s="64">
        <v>0</v>
      </c>
      <c r="E44" s="65" t="s">
        <v>19</v>
      </c>
      <c r="F44" s="66">
        <v>17</v>
      </c>
      <c r="G44" s="67">
        <v>0</v>
      </c>
      <c r="H44" s="68">
        <f t="shared" si="3"/>
        <v>0</v>
      </c>
      <c r="I44" s="68"/>
      <c r="J44" s="68"/>
      <c r="K44" s="68"/>
      <c r="L44" s="63" t="s">
        <v>187</v>
      </c>
      <c r="M44" s="63" t="s">
        <v>188</v>
      </c>
      <c r="N44" s="69">
        <f>VLOOKUP($B44,'[1]County-level MSW Burned'!$A$2:$J$3225,9,FALSE)</f>
        <v>0</v>
      </c>
      <c r="O44" s="70" t="s">
        <v>19</v>
      </c>
      <c r="P44" s="62">
        <f>VLOOKUP($E44,'[1]Emission Factors'!$B$2:$E$9,2,FALSE)</f>
        <v>38</v>
      </c>
      <c r="Q44" s="71">
        <f t="shared" si="16"/>
        <v>0</v>
      </c>
      <c r="R44" s="41">
        <f t="shared" si="5"/>
        <v>0</v>
      </c>
      <c r="S44" s="41"/>
      <c r="T44" s="41"/>
      <c r="U44" s="63" t="s">
        <v>187</v>
      </c>
      <c r="V44" s="63" t="s">
        <v>189</v>
      </c>
      <c r="W44" s="63" t="s">
        <v>188</v>
      </c>
      <c r="X44" s="69">
        <f>VLOOKUP($B44,'[2]County-level Brush Waste Burned'!$A$2:$K$3225,10,FALSE)</f>
        <v>0</v>
      </c>
      <c r="Y44" s="70" t="s">
        <v>19</v>
      </c>
      <c r="Z44" s="62">
        <v>19.73</v>
      </c>
      <c r="AA44" s="71">
        <f t="shared" si="17"/>
        <v>0</v>
      </c>
      <c r="AB44" s="68">
        <f t="shared" si="18"/>
        <v>0</v>
      </c>
      <c r="AE44" s="63" t="s">
        <v>187</v>
      </c>
      <c r="AF44" s="63"/>
      <c r="AG44" s="63" t="s">
        <v>188</v>
      </c>
      <c r="AH44" s="69">
        <v>0</v>
      </c>
      <c r="AI44" s="70" t="s">
        <v>19</v>
      </c>
      <c r="AJ44" s="62">
        <v>22</v>
      </c>
      <c r="AK44" s="69">
        <f t="shared" si="19"/>
        <v>0</v>
      </c>
      <c r="AL44" s="80"/>
      <c r="AM44" s="80"/>
      <c r="AN44" s="72"/>
      <c r="AO44" s="73">
        <f t="shared" si="9"/>
        <v>0</v>
      </c>
      <c r="AP44" s="74"/>
    </row>
    <row r="45" spans="2:42">
      <c r="B45" s="63" t="s">
        <v>190</v>
      </c>
      <c r="C45" s="63" t="s">
        <v>191</v>
      </c>
      <c r="D45" s="64">
        <v>0</v>
      </c>
      <c r="E45" s="65" t="s">
        <v>19</v>
      </c>
      <c r="F45" s="66">
        <v>17</v>
      </c>
      <c r="G45" s="67">
        <v>0</v>
      </c>
      <c r="H45" s="68">
        <f t="shared" si="3"/>
        <v>0</v>
      </c>
      <c r="I45" s="68"/>
      <c r="J45" s="68"/>
      <c r="K45" s="68"/>
      <c r="L45" s="63" t="s">
        <v>190</v>
      </c>
      <c r="M45" s="63" t="s">
        <v>191</v>
      </c>
      <c r="N45" s="69">
        <f>VLOOKUP($B45,'[1]County-level MSW Burned'!$A$2:$J$3225,9,FALSE)</f>
        <v>0</v>
      </c>
      <c r="O45" s="70" t="s">
        <v>19</v>
      </c>
      <c r="P45" s="62">
        <f>VLOOKUP($E45,'[1]Emission Factors'!$B$2:$E$9,2,FALSE)</f>
        <v>38</v>
      </c>
      <c r="Q45" s="71">
        <f t="shared" si="16"/>
        <v>0</v>
      </c>
      <c r="R45" s="41">
        <f t="shared" si="5"/>
        <v>0</v>
      </c>
      <c r="S45" s="41"/>
      <c r="T45" s="41"/>
      <c r="U45" s="63" t="s">
        <v>190</v>
      </c>
      <c r="V45" s="63" t="s">
        <v>192</v>
      </c>
      <c r="W45" s="63" t="s">
        <v>191</v>
      </c>
      <c r="X45" s="69">
        <f>VLOOKUP($B45,'[2]County-level Brush Waste Burned'!$A$2:$K$3225,10,FALSE)</f>
        <v>0</v>
      </c>
      <c r="Y45" s="70" t="s">
        <v>19</v>
      </c>
      <c r="Z45" s="62">
        <v>19.73</v>
      </c>
      <c r="AA45" s="71">
        <f t="shared" si="17"/>
        <v>0</v>
      </c>
      <c r="AB45" s="68">
        <f t="shared" si="18"/>
        <v>0</v>
      </c>
      <c r="AE45" s="63" t="s">
        <v>190</v>
      </c>
      <c r="AF45" s="63"/>
      <c r="AG45" s="63" t="s">
        <v>191</v>
      </c>
      <c r="AH45" s="69">
        <v>0</v>
      </c>
      <c r="AI45" s="70" t="s">
        <v>19</v>
      </c>
      <c r="AJ45" s="62">
        <v>22</v>
      </c>
      <c r="AK45" s="69">
        <f t="shared" si="19"/>
        <v>0</v>
      </c>
      <c r="AL45" s="80"/>
      <c r="AM45" s="80"/>
      <c r="AN45" s="72"/>
      <c r="AO45" s="73">
        <f t="shared" si="9"/>
        <v>0</v>
      </c>
      <c r="AP45" s="74"/>
    </row>
    <row r="46" spans="2:42">
      <c r="B46" s="63" t="s">
        <v>193</v>
      </c>
      <c r="C46" s="63" t="s">
        <v>194</v>
      </c>
      <c r="D46" s="64">
        <v>0</v>
      </c>
      <c r="E46" s="65" t="s">
        <v>19</v>
      </c>
      <c r="F46" s="66">
        <v>17</v>
      </c>
      <c r="G46" s="67">
        <v>0</v>
      </c>
      <c r="H46" s="68">
        <f t="shared" si="3"/>
        <v>0</v>
      </c>
      <c r="I46" s="68"/>
      <c r="J46" s="68"/>
      <c r="K46" s="68"/>
      <c r="L46" s="63" t="s">
        <v>193</v>
      </c>
      <c r="M46" s="63" t="s">
        <v>194</v>
      </c>
      <c r="N46" s="69">
        <f>VLOOKUP($B46,'[1]County-level MSW Burned'!$A$2:$J$3225,9,FALSE)</f>
        <v>0</v>
      </c>
      <c r="O46" s="70" t="s">
        <v>19</v>
      </c>
      <c r="P46" s="62">
        <f>VLOOKUP($E46,'[1]Emission Factors'!$B$2:$E$9,2,FALSE)</f>
        <v>38</v>
      </c>
      <c r="Q46" s="71">
        <f t="shared" si="16"/>
        <v>0</v>
      </c>
      <c r="R46" s="41">
        <f t="shared" si="5"/>
        <v>0</v>
      </c>
      <c r="S46" s="41"/>
      <c r="T46" s="41"/>
      <c r="U46" s="63" t="s">
        <v>193</v>
      </c>
      <c r="V46" s="63" t="s">
        <v>195</v>
      </c>
      <c r="W46" s="63" t="s">
        <v>194</v>
      </c>
      <c r="X46" s="69">
        <f>VLOOKUP($B46,'[2]County-level Brush Waste Burned'!$A$2:$K$3225,10,FALSE)</f>
        <v>0</v>
      </c>
      <c r="Y46" s="70" t="s">
        <v>19</v>
      </c>
      <c r="Z46" s="62">
        <v>19.73</v>
      </c>
      <c r="AA46" s="71">
        <f t="shared" si="17"/>
        <v>0</v>
      </c>
      <c r="AB46" s="68">
        <f t="shared" si="18"/>
        <v>0</v>
      </c>
      <c r="AE46" s="63" t="s">
        <v>193</v>
      </c>
      <c r="AF46" s="63"/>
      <c r="AG46" s="63" t="s">
        <v>194</v>
      </c>
      <c r="AH46" s="69">
        <v>0</v>
      </c>
      <c r="AI46" s="70" t="s">
        <v>19</v>
      </c>
      <c r="AJ46" s="62">
        <v>22</v>
      </c>
      <c r="AK46" s="69">
        <f t="shared" si="19"/>
        <v>0</v>
      </c>
      <c r="AL46" s="80"/>
      <c r="AM46" s="80"/>
      <c r="AN46" s="72"/>
      <c r="AO46" s="73">
        <f t="shared" si="9"/>
        <v>0</v>
      </c>
      <c r="AP46" s="74"/>
    </row>
    <row r="47" spans="2:42">
      <c r="B47" s="63" t="s">
        <v>196</v>
      </c>
      <c r="C47" s="63" t="s">
        <v>197</v>
      </c>
      <c r="D47" s="64">
        <v>0</v>
      </c>
      <c r="E47" s="65" t="s">
        <v>19</v>
      </c>
      <c r="F47" s="66">
        <v>17</v>
      </c>
      <c r="G47" s="67">
        <v>0</v>
      </c>
      <c r="H47" s="68">
        <f t="shared" si="3"/>
        <v>0</v>
      </c>
      <c r="I47" s="68"/>
      <c r="J47" s="68"/>
      <c r="K47" s="68"/>
      <c r="L47" s="63" t="s">
        <v>196</v>
      </c>
      <c r="M47" s="63" t="s">
        <v>197</v>
      </c>
      <c r="N47" s="69">
        <f>VLOOKUP($B47,'[1]County-level MSW Burned'!$A$2:$J$3225,9,FALSE)</f>
        <v>0</v>
      </c>
      <c r="O47" s="70" t="s">
        <v>19</v>
      </c>
      <c r="P47" s="62">
        <f>VLOOKUP($E47,'[1]Emission Factors'!$B$2:$E$9,2,FALSE)</f>
        <v>38</v>
      </c>
      <c r="Q47" s="71">
        <f t="shared" si="16"/>
        <v>0</v>
      </c>
      <c r="R47" s="41">
        <f t="shared" si="5"/>
        <v>0</v>
      </c>
      <c r="S47" s="41"/>
      <c r="T47" s="41"/>
      <c r="U47" s="63" t="s">
        <v>196</v>
      </c>
      <c r="V47" s="63" t="s">
        <v>198</v>
      </c>
      <c r="W47" s="63" t="s">
        <v>197</v>
      </c>
      <c r="X47" s="69">
        <f>VLOOKUP($B47,'[2]County-level Brush Waste Burned'!$A$2:$K$3225,10,FALSE)</f>
        <v>0</v>
      </c>
      <c r="Y47" s="70" t="s">
        <v>19</v>
      </c>
      <c r="Z47" s="62">
        <v>19.73</v>
      </c>
      <c r="AA47" s="71">
        <f t="shared" si="17"/>
        <v>0</v>
      </c>
      <c r="AB47" s="68">
        <f t="shared" si="18"/>
        <v>0</v>
      </c>
      <c r="AE47" s="63" t="s">
        <v>196</v>
      </c>
      <c r="AF47" s="63"/>
      <c r="AG47" s="63" t="s">
        <v>197</v>
      </c>
      <c r="AH47" s="69">
        <v>0</v>
      </c>
      <c r="AI47" s="70" t="s">
        <v>19</v>
      </c>
      <c r="AJ47" s="62">
        <v>22</v>
      </c>
      <c r="AK47" s="69">
        <f t="shared" si="19"/>
        <v>0</v>
      </c>
      <c r="AL47" s="80"/>
      <c r="AM47" s="80"/>
      <c r="AN47" s="72"/>
      <c r="AO47" s="73">
        <f t="shared" si="9"/>
        <v>0</v>
      </c>
      <c r="AP47" s="74"/>
    </row>
    <row r="48" spans="2:42">
      <c r="B48" s="63" t="s">
        <v>199</v>
      </c>
      <c r="C48" s="63" t="s">
        <v>200</v>
      </c>
      <c r="D48" s="64">
        <v>0</v>
      </c>
      <c r="E48" s="65" t="s">
        <v>19</v>
      </c>
      <c r="F48" s="66">
        <v>17</v>
      </c>
      <c r="G48" s="67">
        <v>0</v>
      </c>
      <c r="H48" s="68">
        <f t="shared" si="3"/>
        <v>0</v>
      </c>
      <c r="I48" s="68"/>
      <c r="J48" s="68"/>
      <c r="K48" s="68"/>
      <c r="L48" s="63" t="s">
        <v>199</v>
      </c>
      <c r="M48" s="63" t="s">
        <v>200</v>
      </c>
      <c r="N48" s="69">
        <f>VLOOKUP($B48,'[1]County-level MSW Burned'!$A$2:$J$3225,9,FALSE)</f>
        <v>0</v>
      </c>
      <c r="O48" s="70" t="s">
        <v>19</v>
      </c>
      <c r="P48" s="62">
        <f>VLOOKUP($E48,'[1]Emission Factors'!$B$2:$E$9,2,FALSE)</f>
        <v>38</v>
      </c>
      <c r="Q48" s="71">
        <f t="shared" si="16"/>
        <v>0</v>
      </c>
      <c r="R48" s="41">
        <f t="shared" si="5"/>
        <v>0</v>
      </c>
      <c r="S48" s="41"/>
      <c r="T48" s="41"/>
      <c r="U48" s="63" t="s">
        <v>199</v>
      </c>
      <c r="V48" s="63" t="s">
        <v>201</v>
      </c>
      <c r="W48" s="63" t="s">
        <v>200</v>
      </c>
      <c r="X48" s="69">
        <f>VLOOKUP($B48,'[2]County-level Brush Waste Burned'!$A$2:$K$3225,10,FALSE)</f>
        <v>0</v>
      </c>
      <c r="Y48" s="70" t="s">
        <v>19</v>
      </c>
      <c r="Z48" s="62">
        <v>19.73</v>
      </c>
      <c r="AA48" s="71">
        <f t="shared" si="17"/>
        <v>0</v>
      </c>
      <c r="AB48" s="68">
        <f t="shared" si="18"/>
        <v>0</v>
      </c>
      <c r="AE48" s="63" t="s">
        <v>199</v>
      </c>
      <c r="AF48" s="63"/>
      <c r="AG48" s="63" t="s">
        <v>200</v>
      </c>
      <c r="AH48" s="69">
        <v>0</v>
      </c>
      <c r="AI48" s="70" t="s">
        <v>19</v>
      </c>
      <c r="AJ48" s="62">
        <v>22</v>
      </c>
      <c r="AK48" s="69">
        <f t="shared" si="19"/>
        <v>0</v>
      </c>
      <c r="AL48" s="80"/>
      <c r="AM48" s="80"/>
      <c r="AN48" s="72"/>
      <c r="AO48" s="73">
        <f t="shared" si="9"/>
        <v>0</v>
      </c>
      <c r="AP48" s="74"/>
    </row>
    <row r="49" spans="2:42" ht="12" customHeight="1">
      <c r="B49" s="63"/>
      <c r="C49" s="63"/>
      <c r="D49" s="64"/>
      <c r="E49" s="65"/>
      <c r="F49" s="66"/>
      <c r="G49" s="77">
        <f>SUM(G35:G48)</f>
        <v>234.7059637802509</v>
      </c>
      <c r="H49" s="78">
        <f t="shared" si="3"/>
        <v>0.1785806246154083</v>
      </c>
      <c r="I49" s="78"/>
      <c r="J49" s="78"/>
      <c r="K49" s="78"/>
      <c r="L49" s="63"/>
      <c r="M49" s="63"/>
      <c r="N49" s="69"/>
      <c r="Q49" s="77">
        <f>SUM(Q35:Q48)</f>
        <v>245.56492477193311</v>
      </c>
      <c r="R49" s="73">
        <f>SUM(R35:R48)</f>
        <v>0.18684287754386217</v>
      </c>
      <c r="S49" s="73"/>
      <c r="T49" s="73"/>
      <c r="U49" s="63"/>
      <c r="V49" s="63"/>
      <c r="W49" s="63"/>
      <c r="X49" s="69"/>
      <c r="Y49" s="70"/>
      <c r="AA49" s="77">
        <f>SUM(AA35:AA48)</f>
        <v>5.6886186657732383</v>
      </c>
      <c r="AB49" s="74">
        <f>SUM(AB35:AB48)</f>
        <v>4.3282968109144204E-3</v>
      </c>
      <c r="AE49" s="62"/>
      <c r="AF49" s="62"/>
      <c r="AG49" s="62"/>
      <c r="AH49" s="62"/>
      <c r="AI49" s="62"/>
      <c r="AJ49" s="62"/>
      <c r="AK49" s="73">
        <f>SUM(AK35:AK48)</f>
        <v>6.3431125517998588</v>
      </c>
      <c r="AL49" s="62"/>
      <c r="AM49" s="62"/>
      <c r="AN49" s="72"/>
      <c r="AO49" s="73">
        <f t="shared" si="9"/>
        <v>492.30261976975709</v>
      </c>
      <c r="AP49" s="74"/>
    </row>
    <row r="50" spans="2:42">
      <c r="B50" s="63" t="s">
        <v>160</v>
      </c>
      <c r="C50" s="63" t="s">
        <v>161</v>
      </c>
      <c r="D50" s="64">
        <v>0</v>
      </c>
      <c r="E50" s="81" t="s">
        <v>18</v>
      </c>
      <c r="F50" s="66">
        <v>17</v>
      </c>
      <c r="G50" s="67">
        <v>0</v>
      </c>
      <c r="H50" s="68">
        <f t="shared" si="3"/>
        <v>0</v>
      </c>
      <c r="I50" s="68"/>
      <c r="J50" s="68"/>
      <c r="K50" s="68"/>
      <c r="L50" s="63" t="s">
        <v>160</v>
      </c>
      <c r="M50" s="63" t="s">
        <v>161</v>
      </c>
      <c r="N50" s="69">
        <f>VLOOKUP($B50,'[1]County-level MSW Burned'!$A$2:$J$3225,9,FALSE)</f>
        <v>0</v>
      </c>
      <c r="O50" s="81" t="s">
        <v>18</v>
      </c>
      <c r="P50" s="62">
        <f>VLOOKUP($E50,'[1]Emission Factors'!$B$2:$E$9,2,FALSE)</f>
        <v>38</v>
      </c>
      <c r="Q50" s="71">
        <f t="shared" ref="Q50:Q63" si="20">N50*P50/2000</f>
        <v>0</v>
      </c>
      <c r="R50" s="41">
        <f t="shared" si="5"/>
        <v>0</v>
      </c>
      <c r="S50" s="41"/>
      <c r="T50" s="41"/>
      <c r="U50" s="63" t="s">
        <v>160</v>
      </c>
      <c r="V50" s="63" t="s">
        <v>162</v>
      </c>
      <c r="W50" s="63" t="s">
        <v>161</v>
      </c>
      <c r="X50" s="69">
        <f>VLOOKUP($B50,'[2]County-level Brush Waste Burned'!$A$2:$K$3225,10,FALSE)</f>
        <v>0</v>
      </c>
      <c r="Y50" s="81" t="s">
        <v>18</v>
      </c>
      <c r="Z50" s="62">
        <v>19.73</v>
      </c>
      <c r="AA50" s="71">
        <f t="shared" ref="AA50:AA63" si="21">X50*Z50/2000</f>
        <v>0</v>
      </c>
      <c r="AB50" s="68">
        <f t="shared" ref="AB50:AB63" si="22">SUM(AA50*0.07)/92</f>
        <v>0</v>
      </c>
      <c r="AE50" s="63" t="s">
        <v>160</v>
      </c>
      <c r="AF50" s="63"/>
      <c r="AG50" s="63" t="s">
        <v>161</v>
      </c>
      <c r="AH50" s="69">
        <v>0</v>
      </c>
      <c r="AI50" s="81" t="s">
        <v>18</v>
      </c>
      <c r="AJ50" s="62">
        <v>22</v>
      </c>
      <c r="AK50" s="69">
        <f t="shared" ref="AK50:AK63" si="23">AH50*AJ50/2000</f>
        <v>0</v>
      </c>
      <c r="AL50" s="80"/>
      <c r="AM50" s="80"/>
      <c r="AN50" s="72"/>
      <c r="AO50" s="73">
        <f t="shared" si="9"/>
        <v>0</v>
      </c>
      <c r="AP50" s="74"/>
    </row>
    <row r="51" spans="2:42">
      <c r="B51" s="63" t="s">
        <v>163</v>
      </c>
      <c r="C51" s="63" t="s">
        <v>164</v>
      </c>
      <c r="D51" s="64">
        <v>10929.443139100809</v>
      </c>
      <c r="E51" s="81" t="s">
        <v>18</v>
      </c>
      <c r="F51" s="66">
        <v>17</v>
      </c>
      <c r="G51" s="67">
        <v>92.900266682356872</v>
      </c>
      <c r="H51" s="68">
        <f t="shared" si="3"/>
        <v>7.068498551918459E-2</v>
      </c>
      <c r="I51" s="68"/>
      <c r="J51" s="68"/>
      <c r="K51" s="68"/>
      <c r="L51" s="63" t="s">
        <v>163</v>
      </c>
      <c r="M51" s="63" t="s">
        <v>164</v>
      </c>
      <c r="N51" s="69">
        <f>VLOOKUP($B51,'[1]County-level MSW Burned'!$A$2:$J$3225,9,FALSE)</f>
        <v>4117.1162375146623</v>
      </c>
      <c r="O51" s="81" t="s">
        <v>18</v>
      </c>
      <c r="P51" s="62">
        <f>VLOOKUP($E51,'[1]Emission Factors'!$B$2:$E$9,2,FALSE)</f>
        <v>38</v>
      </c>
      <c r="Q51" s="71">
        <f t="shared" si="20"/>
        <v>78.225208512778579</v>
      </c>
      <c r="R51" s="41">
        <f t="shared" si="5"/>
        <v>5.9519180390157619E-2</v>
      </c>
      <c r="S51" s="41"/>
      <c r="T51" s="41"/>
      <c r="U51" s="63" t="s">
        <v>163</v>
      </c>
      <c r="V51" s="63" t="s">
        <v>165</v>
      </c>
      <c r="W51" s="63" t="s">
        <v>164</v>
      </c>
      <c r="X51" s="69">
        <f>VLOOKUP($B51,'[2]County-level Brush Waste Burned'!$A$2:$K$3225,10,FALSE)</f>
        <v>188.36184638237592</v>
      </c>
      <c r="Y51" s="81" t="s">
        <v>18</v>
      </c>
      <c r="Z51" s="62">
        <v>19.73</v>
      </c>
      <c r="AA51" s="71">
        <f t="shared" si="21"/>
        <v>1.8581896145621386</v>
      </c>
      <c r="AB51" s="68">
        <f t="shared" si="22"/>
        <v>1.4138399241233664E-3</v>
      </c>
      <c r="AE51" s="63" t="s">
        <v>163</v>
      </c>
      <c r="AF51" s="63"/>
      <c r="AG51" s="63" t="s">
        <v>164</v>
      </c>
      <c r="AH51" s="69">
        <v>188.36184638237592</v>
      </c>
      <c r="AI51" s="81" t="s">
        <v>18</v>
      </c>
      <c r="AJ51" s="62">
        <v>22</v>
      </c>
      <c r="AK51" s="69">
        <f t="shared" si="23"/>
        <v>2.0719803102061349</v>
      </c>
      <c r="AL51" s="80"/>
      <c r="AM51" s="80"/>
      <c r="AN51" s="72"/>
      <c r="AO51" s="73">
        <f t="shared" si="9"/>
        <v>175.05564511990372</v>
      </c>
      <c r="AP51" s="74"/>
    </row>
    <row r="52" spans="2:42">
      <c r="B52" s="63" t="s">
        <v>166</v>
      </c>
      <c r="C52" s="63" t="s">
        <v>167</v>
      </c>
      <c r="D52" s="64">
        <v>0</v>
      </c>
      <c r="E52" s="81" t="s">
        <v>18</v>
      </c>
      <c r="F52" s="66">
        <v>17</v>
      </c>
      <c r="G52" s="67">
        <v>0</v>
      </c>
      <c r="H52" s="68">
        <f t="shared" si="3"/>
        <v>0</v>
      </c>
      <c r="I52" s="68"/>
      <c r="J52" s="68"/>
      <c r="K52" s="68"/>
      <c r="L52" s="63" t="s">
        <v>166</v>
      </c>
      <c r="M52" s="63" t="s">
        <v>167</v>
      </c>
      <c r="N52" s="69">
        <f>VLOOKUP($B52,'[1]County-level MSW Burned'!$A$2:$J$3225,9,FALSE)</f>
        <v>0</v>
      </c>
      <c r="O52" s="81" t="s">
        <v>18</v>
      </c>
      <c r="P52" s="62">
        <f>VLOOKUP($E52,'[1]Emission Factors'!$B$2:$E$9,2,FALSE)</f>
        <v>38</v>
      </c>
      <c r="Q52" s="71">
        <f t="shared" si="20"/>
        <v>0</v>
      </c>
      <c r="R52" s="41">
        <f t="shared" si="5"/>
        <v>0</v>
      </c>
      <c r="S52" s="41"/>
      <c r="T52" s="41"/>
      <c r="U52" s="63" t="s">
        <v>166</v>
      </c>
      <c r="V52" s="63" t="s">
        <v>168</v>
      </c>
      <c r="W52" s="63" t="s">
        <v>167</v>
      </c>
      <c r="X52" s="69">
        <f>VLOOKUP($B52,'[2]County-level Brush Waste Burned'!$A$2:$K$3225,10,FALSE)</f>
        <v>0</v>
      </c>
      <c r="Y52" s="81" t="s">
        <v>18</v>
      </c>
      <c r="Z52" s="62">
        <v>19.73</v>
      </c>
      <c r="AA52" s="71">
        <f t="shared" si="21"/>
        <v>0</v>
      </c>
      <c r="AB52" s="68">
        <f t="shared" si="22"/>
        <v>0</v>
      </c>
      <c r="AE52" s="63" t="s">
        <v>166</v>
      </c>
      <c r="AF52" s="63"/>
      <c r="AG52" s="63" t="s">
        <v>167</v>
      </c>
      <c r="AH52" s="69">
        <v>0</v>
      </c>
      <c r="AI52" s="81" t="s">
        <v>18</v>
      </c>
      <c r="AJ52" s="62">
        <v>22</v>
      </c>
      <c r="AK52" s="69">
        <f t="shared" si="23"/>
        <v>0</v>
      </c>
      <c r="AL52" s="80"/>
      <c r="AM52" s="80"/>
      <c r="AN52" s="72"/>
      <c r="AO52" s="73">
        <f t="shared" si="9"/>
        <v>0</v>
      </c>
      <c r="AP52" s="74"/>
    </row>
    <row r="53" spans="2:42">
      <c r="B53" s="63" t="s">
        <v>169</v>
      </c>
      <c r="C53" s="63" t="s">
        <v>170</v>
      </c>
      <c r="D53" s="64">
        <v>2146.1353716040312</v>
      </c>
      <c r="E53" s="81" t="s">
        <v>18</v>
      </c>
      <c r="F53" s="66">
        <v>17</v>
      </c>
      <c r="G53" s="67">
        <v>18.242150658634266</v>
      </c>
      <c r="H53" s="68">
        <f t="shared" si="3"/>
        <v>1.3879897240265204E-2</v>
      </c>
      <c r="I53" s="68"/>
      <c r="J53" s="68"/>
      <c r="K53" s="68"/>
      <c r="L53" s="63" t="s">
        <v>169</v>
      </c>
      <c r="M53" s="63" t="s">
        <v>170</v>
      </c>
      <c r="N53" s="69">
        <f>VLOOKUP($B53,'[1]County-level MSW Burned'!$A$2:$J$3225,9,FALSE)</f>
        <v>640.85078709704305</v>
      </c>
      <c r="O53" s="81" t="s">
        <v>18</v>
      </c>
      <c r="P53" s="62">
        <f>VLOOKUP($E53,'[1]Emission Factors'!$B$2:$E$9,2,FALSE)</f>
        <v>38</v>
      </c>
      <c r="Q53" s="71">
        <f t="shared" si="20"/>
        <v>12.176164954843818</v>
      </c>
      <c r="R53" s="41">
        <f t="shared" si="5"/>
        <v>9.2644733352072531E-3</v>
      </c>
      <c r="S53" s="41"/>
      <c r="T53" s="41"/>
      <c r="U53" s="63" t="s">
        <v>169</v>
      </c>
      <c r="V53" s="63" t="s">
        <v>171</v>
      </c>
      <c r="W53" s="63" t="s">
        <v>170</v>
      </c>
      <c r="X53" s="69">
        <f>VLOOKUP($B53,'[2]County-level Brush Waste Burned'!$A$2:$K$3225,10,FALSE)</f>
        <v>14.659755827791106</v>
      </c>
      <c r="Y53" s="81" t="s">
        <v>18</v>
      </c>
      <c r="Z53" s="62">
        <v>19.73</v>
      </c>
      <c r="AA53" s="71">
        <f t="shared" si="21"/>
        <v>0.14461849124115927</v>
      </c>
      <c r="AB53" s="68">
        <f t="shared" si="22"/>
        <v>1.1003580855305598E-4</v>
      </c>
      <c r="AE53" s="63" t="s">
        <v>169</v>
      </c>
      <c r="AF53" s="63"/>
      <c r="AG53" s="63" t="s">
        <v>170</v>
      </c>
      <c r="AH53" s="69">
        <v>14.659755827791106</v>
      </c>
      <c r="AI53" s="81" t="s">
        <v>18</v>
      </c>
      <c r="AJ53" s="62">
        <v>22</v>
      </c>
      <c r="AK53" s="69">
        <f t="shared" si="23"/>
        <v>0.16125731410570215</v>
      </c>
      <c r="AL53" s="80"/>
      <c r="AM53" s="80"/>
      <c r="AN53" s="72"/>
      <c r="AO53" s="73">
        <f t="shared" si="9"/>
        <v>30.724191418824947</v>
      </c>
      <c r="AP53" s="74"/>
    </row>
    <row r="54" spans="2:42">
      <c r="B54" s="63" t="s">
        <v>172</v>
      </c>
      <c r="C54" s="63" t="s">
        <v>173</v>
      </c>
      <c r="D54" s="64">
        <v>0</v>
      </c>
      <c r="E54" s="81" t="s">
        <v>18</v>
      </c>
      <c r="F54" s="66">
        <v>17</v>
      </c>
      <c r="G54" s="67">
        <v>0</v>
      </c>
      <c r="H54" s="68">
        <f t="shared" si="3"/>
        <v>0</v>
      </c>
      <c r="I54" s="68"/>
      <c r="J54" s="68"/>
      <c r="K54" s="68"/>
      <c r="L54" s="63" t="s">
        <v>172</v>
      </c>
      <c r="M54" s="63" t="s">
        <v>173</v>
      </c>
      <c r="N54" s="69">
        <f>VLOOKUP($B54,'[1]County-level MSW Burned'!$A$2:$J$3225,9,FALSE)</f>
        <v>0</v>
      </c>
      <c r="O54" s="81" t="s">
        <v>18</v>
      </c>
      <c r="P54" s="62">
        <f>VLOOKUP($E54,'[1]Emission Factors'!$B$2:$E$9,2,FALSE)</f>
        <v>38</v>
      </c>
      <c r="Q54" s="71">
        <f t="shared" si="20"/>
        <v>0</v>
      </c>
      <c r="R54" s="41">
        <f t="shared" si="5"/>
        <v>0</v>
      </c>
      <c r="S54" s="41"/>
      <c r="T54" s="41"/>
      <c r="U54" s="63" t="s">
        <v>172</v>
      </c>
      <c r="V54" s="63" t="s">
        <v>174</v>
      </c>
      <c r="W54" s="63" t="s">
        <v>173</v>
      </c>
      <c r="X54" s="69">
        <f>VLOOKUP($B54,'[2]County-level Brush Waste Burned'!$A$2:$K$3225,10,FALSE)</f>
        <v>0</v>
      </c>
      <c r="Y54" s="81" t="s">
        <v>18</v>
      </c>
      <c r="Z54" s="62">
        <v>19.73</v>
      </c>
      <c r="AA54" s="71">
        <f t="shared" si="21"/>
        <v>0</v>
      </c>
      <c r="AB54" s="68">
        <f t="shared" si="22"/>
        <v>0</v>
      </c>
      <c r="AE54" s="63" t="s">
        <v>172</v>
      </c>
      <c r="AF54" s="63"/>
      <c r="AG54" s="63" t="s">
        <v>173</v>
      </c>
      <c r="AH54" s="69">
        <v>0</v>
      </c>
      <c r="AI54" s="81" t="s">
        <v>18</v>
      </c>
      <c r="AJ54" s="62">
        <v>22</v>
      </c>
      <c r="AK54" s="69">
        <f t="shared" si="23"/>
        <v>0</v>
      </c>
      <c r="AL54" s="80"/>
      <c r="AM54" s="80"/>
      <c r="AN54" s="72"/>
      <c r="AO54" s="73">
        <f t="shared" si="9"/>
        <v>0</v>
      </c>
      <c r="AP54" s="74"/>
    </row>
    <row r="55" spans="2:42">
      <c r="B55" s="63" t="s">
        <v>175</v>
      </c>
      <c r="C55" s="63" t="s">
        <v>176</v>
      </c>
      <c r="D55" s="64">
        <v>1821.5217827759714</v>
      </c>
      <c r="E55" s="81" t="s">
        <v>18</v>
      </c>
      <c r="F55" s="66">
        <v>17</v>
      </c>
      <c r="G55" s="67">
        <v>15.482935153595756</v>
      </c>
      <c r="H55" s="68">
        <f t="shared" si="3"/>
        <v>1.1780494138605466E-2</v>
      </c>
      <c r="I55" s="68"/>
      <c r="J55" s="68"/>
      <c r="K55" s="68"/>
      <c r="L55" s="63" t="s">
        <v>175</v>
      </c>
      <c r="M55" s="63" t="s">
        <v>176</v>
      </c>
      <c r="N55" s="69">
        <f>VLOOKUP($B55,'[1]County-level MSW Burned'!$A$2:$J$3225,9,FALSE)</f>
        <v>3858.114400733461</v>
      </c>
      <c r="O55" s="81" t="s">
        <v>18</v>
      </c>
      <c r="P55" s="62">
        <f>VLOOKUP($E55,'[1]Emission Factors'!$B$2:$E$9,2,FALSE)</f>
        <v>38</v>
      </c>
      <c r="Q55" s="71">
        <f t="shared" si="20"/>
        <v>73.30417361393576</v>
      </c>
      <c r="R55" s="41">
        <f t="shared" si="5"/>
        <v>5.5774914706255473E-2</v>
      </c>
      <c r="S55" s="41"/>
      <c r="T55" s="41"/>
      <c r="U55" s="63" t="s">
        <v>175</v>
      </c>
      <c r="V55" s="63" t="s">
        <v>177</v>
      </c>
      <c r="W55" s="63" t="s">
        <v>176</v>
      </c>
      <c r="X55" s="69">
        <f>VLOOKUP($B55,'[2]County-level Brush Waste Burned'!$A$2:$K$3225,10,FALSE)</f>
        <v>176.51227464864613</v>
      </c>
      <c r="Y55" s="81" t="s">
        <v>18</v>
      </c>
      <c r="Z55" s="62">
        <v>19.73</v>
      </c>
      <c r="AA55" s="71">
        <f t="shared" si="21"/>
        <v>1.7412935894088941</v>
      </c>
      <c r="AB55" s="68">
        <f t="shared" si="22"/>
        <v>1.3248972962893761E-3</v>
      </c>
      <c r="AE55" s="63" t="s">
        <v>175</v>
      </c>
      <c r="AF55" s="63"/>
      <c r="AG55" s="63" t="s">
        <v>176</v>
      </c>
      <c r="AH55" s="69">
        <v>176.51227464864613</v>
      </c>
      <c r="AI55" s="81" t="s">
        <v>18</v>
      </c>
      <c r="AJ55" s="62">
        <v>22</v>
      </c>
      <c r="AK55" s="69">
        <f t="shared" si="23"/>
        <v>1.9416350211351072</v>
      </c>
      <c r="AL55" s="80"/>
      <c r="AM55" s="80"/>
      <c r="AN55" s="72"/>
      <c r="AO55" s="73">
        <f t="shared" si="9"/>
        <v>92.470037378075531</v>
      </c>
      <c r="AP55" s="74"/>
    </row>
    <row r="56" spans="2:42">
      <c r="B56" s="63" t="s">
        <v>178</v>
      </c>
      <c r="C56" s="63" t="s">
        <v>179</v>
      </c>
      <c r="D56" s="64">
        <v>0</v>
      </c>
      <c r="E56" s="81" t="s">
        <v>18</v>
      </c>
      <c r="F56" s="66">
        <v>17</v>
      </c>
      <c r="G56" s="67">
        <v>0</v>
      </c>
      <c r="H56" s="68">
        <f t="shared" si="3"/>
        <v>0</v>
      </c>
      <c r="I56" s="68"/>
      <c r="J56" s="68"/>
      <c r="K56" s="68"/>
      <c r="L56" s="63" t="s">
        <v>178</v>
      </c>
      <c r="M56" s="63" t="s">
        <v>179</v>
      </c>
      <c r="N56" s="69">
        <f>VLOOKUP($B56,'[1]County-level MSW Burned'!$A$2:$J$3225,9,FALSE)</f>
        <v>0</v>
      </c>
      <c r="O56" s="81" t="s">
        <v>18</v>
      </c>
      <c r="P56" s="62">
        <f>VLOOKUP($E56,'[1]Emission Factors'!$B$2:$E$9,2,FALSE)</f>
        <v>38</v>
      </c>
      <c r="Q56" s="71">
        <f t="shared" si="20"/>
        <v>0</v>
      </c>
      <c r="R56" s="41">
        <f t="shared" si="5"/>
        <v>0</v>
      </c>
      <c r="S56" s="41"/>
      <c r="T56" s="41"/>
      <c r="U56" s="63" t="s">
        <v>178</v>
      </c>
      <c r="V56" s="63" t="s">
        <v>180</v>
      </c>
      <c r="W56" s="63" t="s">
        <v>179</v>
      </c>
      <c r="X56" s="69">
        <f>VLOOKUP($B56,'[2]County-level Brush Waste Burned'!$A$2:$K$3225,10,FALSE)</f>
        <v>0</v>
      </c>
      <c r="Y56" s="81" t="s">
        <v>18</v>
      </c>
      <c r="Z56" s="62">
        <v>19.73</v>
      </c>
      <c r="AA56" s="71">
        <f t="shared" si="21"/>
        <v>0</v>
      </c>
      <c r="AB56" s="68">
        <f t="shared" si="22"/>
        <v>0</v>
      </c>
      <c r="AE56" s="63" t="s">
        <v>178</v>
      </c>
      <c r="AF56" s="63"/>
      <c r="AG56" s="63" t="s">
        <v>179</v>
      </c>
      <c r="AH56" s="69">
        <v>0</v>
      </c>
      <c r="AI56" s="81" t="s">
        <v>18</v>
      </c>
      <c r="AJ56" s="62">
        <v>22</v>
      </c>
      <c r="AK56" s="69">
        <f t="shared" si="23"/>
        <v>0</v>
      </c>
      <c r="AL56" s="80"/>
      <c r="AM56" s="80"/>
      <c r="AN56" s="72"/>
      <c r="AO56" s="73">
        <f t="shared" si="9"/>
        <v>0</v>
      </c>
      <c r="AP56" s="74"/>
    </row>
    <row r="57" spans="2:42">
      <c r="B57" s="63" t="s">
        <v>181</v>
      </c>
      <c r="C57" s="63" t="s">
        <v>182</v>
      </c>
      <c r="D57" s="64">
        <v>12715.36603360753</v>
      </c>
      <c r="E57" s="81" t="s">
        <v>18</v>
      </c>
      <c r="F57" s="66">
        <v>17</v>
      </c>
      <c r="G57" s="67">
        <v>108.08061128566401</v>
      </c>
      <c r="H57" s="68">
        <f t="shared" si="3"/>
        <v>8.2235247717353049E-2</v>
      </c>
      <c r="I57" s="68"/>
      <c r="J57" s="68"/>
      <c r="K57" s="68"/>
      <c r="L57" s="63" t="s">
        <v>181</v>
      </c>
      <c r="M57" s="63" t="s">
        <v>182</v>
      </c>
      <c r="N57" s="69">
        <f>VLOOKUP($B57,'[1]County-level MSW Burned'!$A$2:$J$3225,9,FALSE)</f>
        <v>4308.3882994934174</v>
      </c>
      <c r="O57" s="81" t="s">
        <v>18</v>
      </c>
      <c r="P57" s="62">
        <f>VLOOKUP($E57,'[1]Emission Factors'!$B$2:$E$9,2,FALSE)</f>
        <v>38</v>
      </c>
      <c r="Q57" s="71">
        <f t="shared" si="20"/>
        <v>81.859377690374941</v>
      </c>
      <c r="R57" s="41">
        <f t="shared" si="5"/>
        <v>6.2284309112241809E-2</v>
      </c>
      <c r="S57" s="41"/>
      <c r="T57" s="41"/>
      <c r="U57" s="63" t="s">
        <v>181</v>
      </c>
      <c r="V57" s="63" t="s">
        <v>183</v>
      </c>
      <c r="W57" s="63" t="s">
        <v>182</v>
      </c>
      <c r="X57" s="69">
        <f>VLOOKUP($B57,'[2]County-level Brush Waste Burned'!$A$2:$K$3225,10,FALSE)</f>
        <v>197.11271875935586</v>
      </c>
      <c r="Y57" s="81" t="s">
        <v>18</v>
      </c>
      <c r="Z57" s="62">
        <v>19.73</v>
      </c>
      <c r="AA57" s="71">
        <f t="shared" si="21"/>
        <v>1.9445169705610457</v>
      </c>
      <c r="AB57" s="68">
        <f t="shared" si="22"/>
        <v>1.4795237819486219E-3</v>
      </c>
      <c r="AE57" s="63" t="s">
        <v>181</v>
      </c>
      <c r="AF57" s="63"/>
      <c r="AG57" s="63" t="s">
        <v>182</v>
      </c>
      <c r="AH57" s="69">
        <v>197.11271875935586</v>
      </c>
      <c r="AI57" s="81" t="s">
        <v>18</v>
      </c>
      <c r="AJ57" s="62">
        <v>22</v>
      </c>
      <c r="AK57" s="69">
        <f t="shared" si="23"/>
        <v>2.1682399063529147</v>
      </c>
      <c r="AL57" s="80"/>
      <c r="AM57" s="80"/>
      <c r="AN57" s="72"/>
      <c r="AO57" s="73">
        <f t="shared" si="9"/>
        <v>194.05274585295288</v>
      </c>
      <c r="AP57" s="74"/>
    </row>
    <row r="58" spans="2:42">
      <c r="B58" s="63" t="s">
        <v>184</v>
      </c>
      <c r="C58" s="63" t="s">
        <v>185</v>
      </c>
      <c r="D58" s="64">
        <v>0</v>
      </c>
      <c r="E58" s="81" t="s">
        <v>18</v>
      </c>
      <c r="F58" s="66">
        <v>17</v>
      </c>
      <c r="G58" s="67">
        <v>0</v>
      </c>
      <c r="H58" s="68">
        <f t="shared" si="3"/>
        <v>0</v>
      </c>
      <c r="I58" s="68"/>
      <c r="J58" s="68"/>
      <c r="K58" s="68"/>
      <c r="L58" s="63" t="s">
        <v>184</v>
      </c>
      <c r="M58" s="63" t="s">
        <v>185</v>
      </c>
      <c r="N58" s="69">
        <f>VLOOKUP($B58,'[1]County-level MSW Burned'!$A$2:$J$3225,9,FALSE)</f>
        <v>0</v>
      </c>
      <c r="O58" s="81" t="s">
        <v>18</v>
      </c>
      <c r="P58" s="62">
        <f>VLOOKUP($E58,'[1]Emission Factors'!$B$2:$E$9,2,FALSE)</f>
        <v>38</v>
      </c>
      <c r="Q58" s="71">
        <f t="shared" si="20"/>
        <v>0</v>
      </c>
      <c r="R58" s="41">
        <f t="shared" si="5"/>
        <v>0</v>
      </c>
      <c r="S58" s="41"/>
      <c r="T58" s="41"/>
      <c r="U58" s="63" t="s">
        <v>184</v>
      </c>
      <c r="V58" s="63" t="s">
        <v>186</v>
      </c>
      <c r="W58" s="63" t="s">
        <v>185</v>
      </c>
      <c r="X58" s="69">
        <f>VLOOKUP($B58,'[2]County-level Brush Waste Burned'!$A$2:$K$3225,10,FALSE)</f>
        <v>0</v>
      </c>
      <c r="Y58" s="81" t="s">
        <v>18</v>
      </c>
      <c r="Z58" s="62">
        <v>19.73</v>
      </c>
      <c r="AA58" s="71">
        <f t="shared" si="21"/>
        <v>0</v>
      </c>
      <c r="AB58" s="68">
        <f t="shared" si="22"/>
        <v>0</v>
      </c>
      <c r="AE58" s="63" t="s">
        <v>184</v>
      </c>
      <c r="AF58" s="63"/>
      <c r="AG58" s="63" t="s">
        <v>185</v>
      </c>
      <c r="AH58" s="69">
        <v>0</v>
      </c>
      <c r="AI58" s="81" t="s">
        <v>18</v>
      </c>
      <c r="AJ58" s="62">
        <v>22</v>
      </c>
      <c r="AK58" s="69">
        <f t="shared" si="23"/>
        <v>0</v>
      </c>
      <c r="AL58" s="80"/>
      <c r="AM58" s="80"/>
      <c r="AN58" s="72"/>
      <c r="AO58" s="73">
        <f t="shared" si="9"/>
        <v>0</v>
      </c>
      <c r="AP58" s="74"/>
    </row>
    <row r="59" spans="2:42">
      <c r="B59" s="63" t="s">
        <v>187</v>
      </c>
      <c r="C59" s="63" t="s">
        <v>188</v>
      </c>
      <c r="D59" s="64">
        <v>0</v>
      </c>
      <c r="E59" s="81" t="s">
        <v>18</v>
      </c>
      <c r="F59" s="66">
        <v>17</v>
      </c>
      <c r="G59" s="67">
        <v>0</v>
      </c>
      <c r="H59" s="68">
        <f t="shared" si="3"/>
        <v>0</v>
      </c>
      <c r="I59" s="68"/>
      <c r="J59" s="68"/>
      <c r="K59" s="68"/>
      <c r="L59" s="63" t="s">
        <v>187</v>
      </c>
      <c r="M59" s="63" t="s">
        <v>188</v>
      </c>
      <c r="N59" s="69">
        <f>VLOOKUP($B59,'[1]County-level MSW Burned'!$A$2:$J$3225,9,FALSE)</f>
        <v>0</v>
      </c>
      <c r="O59" s="81" t="s">
        <v>18</v>
      </c>
      <c r="P59" s="62">
        <f>VLOOKUP($E59,'[1]Emission Factors'!$B$2:$E$9,2,FALSE)</f>
        <v>38</v>
      </c>
      <c r="Q59" s="71">
        <f t="shared" si="20"/>
        <v>0</v>
      </c>
      <c r="R59" s="41">
        <f t="shared" si="5"/>
        <v>0</v>
      </c>
      <c r="S59" s="41"/>
      <c r="T59" s="41"/>
      <c r="U59" s="63" t="s">
        <v>187</v>
      </c>
      <c r="V59" s="63" t="s">
        <v>189</v>
      </c>
      <c r="W59" s="63" t="s">
        <v>188</v>
      </c>
      <c r="X59" s="69">
        <f>VLOOKUP($B59,'[2]County-level Brush Waste Burned'!$A$2:$K$3225,10,FALSE)</f>
        <v>0</v>
      </c>
      <c r="Y59" s="81" t="s">
        <v>18</v>
      </c>
      <c r="Z59" s="62">
        <v>19.73</v>
      </c>
      <c r="AA59" s="71">
        <f t="shared" si="21"/>
        <v>0</v>
      </c>
      <c r="AB59" s="68">
        <f t="shared" si="22"/>
        <v>0</v>
      </c>
      <c r="AE59" s="63" t="s">
        <v>187</v>
      </c>
      <c r="AF59" s="63"/>
      <c r="AG59" s="63" t="s">
        <v>188</v>
      </c>
      <c r="AH59" s="69">
        <v>0</v>
      </c>
      <c r="AI59" s="81" t="s">
        <v>18</v>
      </c>
      <c r="AJ59" s="62">
        <v>22</v>
      </c>
      <c r="AK59" s="69">
        <f t="shared" si="23"/>
        <v>0</v>
      </c>
      <c r="AL59" s="80"/>
      <c r="AM59" s="80"/>
      <c r="AN59" s="72"/>
      <c r="AO59" s="73">
        <f t="shared" si="9"/>
        <v>0</v>
      </c>
      <c r="AP59" s="74"/>
    </row>
    <row r="60" spans="2:42">
      <c r="B60" s="63" t="s">
        <v>190</v>
      </c>
      <c r="C60" s="63" t="s">
        <v>191</v>
      </c>
      <c r="D60" s="64">
        <v>0</v>
      </c>
      <c r="E60" s="81" t="s">
        <v>18</v>
      </c>
      <c r="F60" s="66">
        <v>17</v>
      </c>
      <c r="G60" s="67">
        <v>0</v>
      </c>
      <c r="H60" s="68">
        <f t="shared" ref="H60:H98" si="24">SUM(G60*0.07)/92</f>
        <v>0</v>
      </c>
      <c r="I60" s="68"/>
      <c r="J60" s="68"/>
      <c r="K60" s="68"/>
      <c r="L60" s="63" t="s">
        <v>190</v>
      </c>
      <c r="M60" s="63" t="s">
        <v>191</v>
      </c>
      <c r="N60" s="69">
        <v>0</v>
      </c>
      <c r="O60" s="81" t="s">
        <v>18</v>
      </c>
      <c r="P60" s="62">
        <f>VLOOKUP($E60,'[1]Emission Factors'!$B$2:$E$9,2,FALSE)</f>
        <v>38</v>
      </c>
      <c r="Q60" s="71">
        <f t="shared" si="20"/>
        <v>0</v>
      </c>
      <c r="R60" s="41">
        <f t="shared" si="5"/>
        <v>0</v>
      </c>
      <c r="S60" s="41"/>
      <c r="T60" s="41"/>
      <c r="U60" s="63" t="s">
        <v>190</v>
      </c>
      <c r="V60" s="63" t="s">
        <v>192</v>
      </c>
      <c r="W60" s="63" t="s">
        <v>191</v>
      </c>
      <c r="X60" s="69">
        <f>VLOOKUP($B60,'[2]County-level Brush Waste Burned'!$A$2:$K$3225,10,FALSE)</f>
        <v>0</v>
      </c>
      <c r="Y60" s="81" t="s">
        <v>18</v>
      </c>
      <c r="Z60" s="62">
        <v>19.73</v>
      </c>
      <c r="AA60" s="71">
        <f t="shared" si="21"/>
        <v>0</v>
      </c>
      <c r="AB60" s="68">
        <f t="shared" si="22"/>
        <v>0</v>
      </c>
      <c r="AE60" s="63" t="s">
        <v>190</v>
      </c>
      <c r="AF60" s="63"/>
      <c r="AG60" s="63" t="s">
        <v>191</v>
      </c>
      <c r="AH60" s="69">
        <v>0</v>
      </c>
      <c r="AI60" s="81" t="s">
        <v>18</v>
      </c>
      <c r="AJ60" s="62">
        <v>22</v>
      </c>
      <c r="AK60" s="69">
        <f t="shared" si="23"/>
        <v>0</v>
      </c>
      <c r="AL60" s="80"/>
      <c r="AM60" s="80"/>
      <c r="AN60" s="72"/>
      <c r="AO60" s="73">
        <f t="shared" si="9"/>
        <v>0</v>
      </c>
      <c r="AP60" s="74"/>
    </row>
    <row r="61" spans="2:42">
      <c r="B61" s="63" t="s">
        <v>193</v>
      </c>
      <c r="C61" s="63" t="s">
        <v>194</v>
      </c>
      <c r="D61" s="64">
        <v>0</v>
      </c>
      <c r="E61" s="81" t="s">
        <v>18</v>
      </c>
      <c r="F61" s="66">
        <v>17</v>
      </c>
      <c r="G61" s="67">
        <v>0</v>
      </c>
      <c r="H61" s="68">
        <f t="shared" si="24"/>
        <v>0</v>
      </c>
      <c r="I61" s="68"/>
      <c r="J61" s="68"/>
      <c r="K61" s="68"/>
      <c r="L61" s="63" t="s">
        <v>193</v>
      </c>
      <c r="M61" s="63" t="s">
        <v>194</v>
      </c>
      <c r="N61" s="69">
        <v>0</v>
      </c>
      <c r="O61" s="81" t="s">
        <v>18</v>
      </c>
      <c r="P61" s="62">
        <f>VLOOKUP($E61,'[1]Emission Factors'!$B$2:$E$9,2,FALSE)</f>
        <v>38</v>
      </c>
      <c r="Q61" s="71">
        <f t="shared" si="20"/>
        <v>0</v>
      </c>
      <c r="R61" s="41">
        <f t="shared" si="5"/>
        <v>0</v>
      </c>
      <c r="S61" s="41"/>
      <c r="T61" s="41"/>
      <c r="U61" s="63" t="s">
        <v>193</v>
      </c>
      <c r="V61" s="63" t="s">
        <v>195</v>
      </c>
      <c r="W61" s="63" t="s">
        <v>194</v>
      </c>
      <c r="X61" s="69">
        <f>VLOOKUP($B61,'[2]County-level Brush Waste Burned'!$A$2:$K$3225,10,FALSE)</f>
        <v>0</v>
      </c>
      <c r="Y61" s="81" t="s">
        <v>18</v>
      </c>
      <c r="Z61" s="62">
        <v>19.73</v>
      </c>
      <c r="AA61" s="71">
        <f t="shared" si="21"/>
        <v>0</v>
      </c>
      <c r="AB61" s="68">
        <f t="shared" si="22"/>
        <v>0</v>
      </c>
      <c r="AE61" s="63" t="s">
        <v>193</v>
      </c>
      <c r="AF61" s="63"/>
      <c r="AG61" s="63" t="s">
        <v>194</v>
      </c>
      <c r="AH61" s="69">
        <v>0</v>
      </c>
      <c r="AI61" s="81" t="s">
        <v>18</v>
      </c>
      <c r="AJ61" s="62">
        <v>22</v>
      </c>
      <c r="AK61" s="69">
        <f t="shared" si="23"/>
        <v>0</v>
      </c>
      <c r="AL61" s="80"/>
      <c r="AM61" s="80"/>
      <c r="AN61" s="72"/>
      <c r="AO61" s="73">
        <f t="shared" si="9"/>
        <v>0</v>
      </c>
      <c r="AP61" s="74"/>
    </row>
    <row r="62" spans="2:42">
      <c r="B62" s="63" t="s">
        <v>196</v>
      </c>
      <c r="C62" s="63" t="s">
        <v>197</v>
      </c>
      <c r="D62" s="64">
        <v>0</v>
      </c>
      <c r="E62" s="81" t="s">
        <v>18</v>
      </c>
      <c r="F62" s="66">
        <v>17</v>
      </c>
      <c r="G62" s="67">
        <v>0</v>
      </c>
      <c r="H62" s="68">
        <f t="shared" si="24"/>
        <v>0</v>
      </c>
      <c r="I62" s="68"/>
      <c r="J62" s="68"/>
      <c r="K62" s="68"/>
      <c r="L62" s="63" t="s">
        <v>196</v>
      </c>
      <c r="M62" s="63" t="s">
        <v>197</v>
      </c>
      <c r="N62" s="69">
        <f>VLOOKUP($B60,'[1]County-level MSW Burned'!$A$2:$J$3225,9,FALSE)</f>
        <v>0</v>
      </c>
      <c r="O62" s="81" t="s">
        <v>18</v>
      </c>
      <c r="P62" s="62">
        <f>VLOOKUP($E60,'[1]Emission Factors'!$B$2:$E$9,2,FALSE)</f>
        <v>38</v>
      </c>
      <c r="Q62" s="71">
        <f t="shared" si="20"/>
        <v>0</v>
      </c>
      <c r="R62" s="41">
        <f t="shared" si="5"/>
        <v>0</v>
      </c>
      <c r="S62" s="41"/>
      <c r="T62" s="41"/>
      <c r="U62" s="63" t="s">
        <v>196</v>
      </c>
      <c r="V62" s="63" t="s">
        <v>198</v>
      </c>
      <c r="W62" s="63" t="s">
        <v>197</v>
      </c>
      <c r="X62" s="69">
        <f>VLOOKUP($B62,'[2]County-level Brush Waste Burned'!$A$2:$K$3225,10,FALSE)</f>
        <v>0</v>
      </c>
      <c r="Y62" s="81" t="s">
        <v>18</v>
      </c>
      <c r="Z62" s="62">
        <v>19.73</v>
      </c>
      <c r="AA62" s="71">
        <f t="shared" si="21"/>
        <v>0</v>
      </c>
      <c r="AB62" s="68">
        <f t="shared" si="22"/>
        <v>0</v>
      </c>
      <c r="AE62" s="63" t="s">
        <v>196</v>
      </c>
      <c r="AF62" s="63"/>
      <c r="AG62" s="63" t="s">
        <v>197</v>
      </c>
      <c r="AH62" s="69">
        <v>0</v>
      </c>
      <c r="AI62" s="81" t="s">
        <v>18</v>
      </c>
      <c r="AJ62" s="62">
        <v>22</v>
      </c>
      <c r="AK62" s="69">
        <f t="shared" si="23"/>
        <v>0</v>
      </c>
      <c r="AL62" s="80"/>
      <c r="AM62" s="80"/>
      <c r="AN62" s="72"/>
      <c r="AO62" s="73">
        <f t="shared" si="9"/>
        <v>0</v>
      </c>
      <c r="AP62" s="74"/>
    </row>
    <row r="63" spans="2:42">
      <c r="B63" s="63" t="s">
        <v>199</v>
      </c>
      <c r="C63" s="63" t="s">
        <v>200</v>
      </c>
      <c r="D63" s="64">
        <v>0</v>
      </c>
      <c r="E63" s="81" t="s">
        <v>18</v>
      </c>
      <c r="F63" s="66">
        <v>17</v>
      </c>
      <c r="G63" s="67">
        <v>0</v>
      </c>
      <c r="H63" s="68">
        <f t="shared" si="24"/>
        <v>0</v>
      </c>
      <c r="I63" s="68"/>
      <c r="J63" s="68"/>
      <c r="K63" s="68"/>
      <c r="L63" s="63" t="s">
        <v>199</v>
      </c>
      <c r="M63" s="63" t="s">
        <v>200</v>
      </c>
      <c r="N63" s="69">
        <f>VLOOKUP($B61,'[1]County-level MSW Burned'!$A$2:$J$3225,9,FALSE)</f>
        <v>0</v>
      </c>
      <c r="O63" s="81" t="s">
        <v>18</v>
      </c>
      <c r="P63" s="62">
        <f>VLOOKUP($E61,'[1]Emission Factors'!$B$2:$E$9,2,FALSE)</f>
        <v>38</v>
      </c>
      <c r="Q63" s="71">
        <f t="shared" si="20"/>
        <v>0</v>
      </c>
      <c r="R63" s="41">
        <f t="shared" si="5"/>
        <v>0</v>
      </c>
      <c r="S63" s="41"/>
      <c r="T63" s="41"/>
      <c r="U63" s="63" t="s">
        <v>199</v>
      </c>
      <c r="V63" s="63" t="s">
        <v>201</v>
      </c>
      <c r="W63" s="63" t="s">
        <v>200</v>
      </c>
      <c r="X63" s="69">
        <f>VLOOKUP($B63,'[2]County-level Brush Waste Burned'!$A$2:$K$3225,10,FALSE)</f>
        <v>0</v>
      </c>
      <c r="Y63" s="81" t="s">
        <v>18</v>
      </c>
      <c r="Z63" s="62">
        <v>19.73</v>
      </c>
      <c r="AA63" s="71">
        <f t="shared" si="21"/>
        <v>0</v>
      </c>
      <c r="AB63" s="68">
        <f t="shared" si="22"/>
        <v>0</v>
      </c>
      <c r="AE63" s="63" t="s">
        <v>199</v>
      </c>
      <c r="AF63" s="63"/>
      <c r="AG63" s="63" t="s">
        <v>200</v>
      </c>
      <c r="AH63" s="69">
        <v>0</v>
      </c>
      <c r="AI63" s="81" t="s">
        <v>18</v>
      </c>
      <c r="AJ63" s="62">
        <v>22</v>
      </c>
      <c r="AK63" s="69">
        <f t="shared" si="23"/>
        <v>0</v>
      </c>
      <c r="AL63" s="80"/>
      <c r="AM63" s="80"/>
      <c r="AN63" s="72"/>
      <c r="AO63" s="73">
        <f t="shared" si="9"/>
        <v>0</v>
      </c>
      <c r="AP63" s="74"/>
    </row>
    <row r="64" spans="2:42">
      <c r="G64" s="77">
        <f>SUM(G50:G63)</f>
        <v>234.7059637802509</v>
      </c>
      <c r="H64" s="78">
        <f t="shared" si="24"/>
        <v>0.1785806246154083</v>
      </c>
      <c r="I64" s="78"/>
      <c r="J64" s="78"/>
      <c r="K64" s="78"/>
      <c r="N64" s="69"/>
      <c r="O64" s="81"/>
      <c r="Q64" s="77">
        <f>SUM(Q50:Q63)</f>
        <v>245.56492477193311</v>
      </c>
      <c r="R64" s="58">
        <f t="shared" si="5"/>
        <v>0.18684287754386217</v>
      </c>
      <c r="S64" s="58"/>
      <c r="T64" s="58"/>
      <c r="U64" s="63"/>
      <c r="V64" s="63"/>
      <c r="W64" s="63"/>
      <c r="X64" s="69"/>
      <c r="Y64" s="81"/>
      <c r="AA64" s="77">
        <f>SUM(AA50:AA63)</f>
        <v>5.6886186657732383</v>
      </c>
      <c r="AB64" s="74">
        <f>SUM(AB50:AB63)</f>
        <v>4.3282968109144204E-3</v>
      </c>
      <c r="AE64" s="62"/>
      <c r="AF64" s="62"/>
      <c r="AG64" s="62"/>
      <c r="AH64" s="62"/>
      <c r="AI64" s="62"/>
      <c r="AJ64" s="62"/>
      <c r="AK64" s="73">
        <f>SUM(AK50:AK63)</f>
        <v>6.3431125517998588</v>
      </c>
      <c r="AL64" s="62"/>
      <c r="AM64" s="62"/>
      <c r="AN64" s="72"/>
      <c r="AO64" s="73">
        <f t="shared" si="9"/>
        <v>492.30261976975709</v>
      </c>
      <c r="AP64" s="74"/>
    </row>
    <row r="65" spans="2:43">
      <c r="F65" s="82" t="s">
        <v>203</v>
      </c>
      <c r="G65" s="77"/>
      <c r="H65" s="78"/>
      <c r="I65" s="78"/>
      <c r="J65" s="78"/>
      <c r="K65" s="78"/>
      <c r="N65" s="69"/>
      <c r="O65" s="83" t="s">
        <v>204</v>
      </c>
      <c r="Q65" s="77"/>
      <c r="R65" s="58"/>
      <c r="S65" s="58"/>
      <c r="T65" s="58"/>
      <c r="U65" s="63"/>
      <c r="V65" s="63"/>
      <c r="W65" s="63"/>
      <c r="X65" s="69"/>
      <c r="AB65" s="84" t="s">
        <v>205</v>
      </c>
      <c r="AE65" s="62"/>
      <c r="AF65" s="62"/>
      <c r="AG65" s="62"/>
      <c r="AH65" s="62"/>
      <c r="AI65" s="62"/>
      <c r="AJ65" s="62"/>
      <c r="AK65" s="62"/>
      <c r="AL65" s="61" t="s">
        <v>219</v>
      </c>
      <c r="AM65" s="62"/>
      <c r="AN65" s="72"/>
      <c r="AO65" s="73"/>
      <c r="AP65" s="74"/>
    </row>
    <row r="66" spans="2:43" ht="19.149999999999999" customHeight="1">
      <c r="B66" s="61" t="s">
        <v>139</v>
      </c>
      <c r="M66" s="61" t="s">
        <v>140</v>
      </c>
      <c r="V66" s="61" t="s">
        <v>141</v>
      </c>
      <c r="AG66" s="61" t="s">
        <v>209</v>
      </c>
      <c r="AI66" s="62"/>
      <c r="AJ66" s="62"/>
      <c r="AK66" s="62"/>
      <c r="AL66" s="62"/>
      <c r="AM66" s="62"/>
      <c r="AN66" s="72"/>
    </row>
    <row r="67" spans="2:43" ht="11.45" customHeight="1">
      <c r="B67" s="60" t="s">
        <v>142</v>
      </c>
      <c r="G67" s="62" t="s">
        <v>210</v>
      </c>
      <c r="L67" s="60" t="s">
        <v>142</v>
      </c>
      <c r="P67" s="62" t="s">
        <v>211</v>
      </c>
      <c r="U67" s="60" t="s">
        <v>142</v>
      </c>
      <c r="V67" s="61"/>
      <c r="AA67" s="62" t="s">
        <v>212</v>
      </c>
      <c r="AG67" s="60" t="s">
        <v>142</v>
      </c>
      <c r="AH67" s="61"/>
      <c r="AI67" s="62"/>
      <c r="AJ67" s="62"/>
      <c r="AK67" s="62"/>
      <c r="AL67" s="62" t="s">
        <v>213</v>
      </c>
      <c r="AN67" s="72"/>
    </row>
    <row r="68" spans="2:43" s="66" customFormat="1" ht="55.9" customHeight="1">
      <c r="B68" s="129" t="s">
        <v>143</v>
      </c>
      <c r="C68" s="130" t="s">
        <v>144</v>
      </c>
      <c r="D68" s="131" t="s">
        <v>145</v>
      </c>
      <c r="E68" s="130" t="s">
        <v>146</v>
      </c>
      <c r="F68" s="130" t="s">
        <v>147</v>
      </c>
      <c r="G68" s="131" t="s">
        <v>148</v>
      </c>
      <c r="H68" s="131" t="s">
        <v>149</v>
      </c>
      <c r="I68" s="131" t="s">
        <v>214</v>
      </c>
      <c r="J68" s="131"/>
      <c r="K68" s="131"/>
      <c r="L68" s="129" t="s">
        <v>143</v>
      </c>
      <c r="M68" s="130" t="s">
        <v>144</v>
      </c>
      <c r="N68" s="132" t="s">
        <v>150</v>
      </c>
      <c r="O68" s="133" t="s">
        <v>146</v>
      </c>
      <c r="P68" s="134" t="s">
        <v>151</v>
      </c>
      <c r="Q68" s="135" t="s">
        <v>148</v>
      </c>
      <c r="R68" s="136" t="s">
        <v>152</v>
      </c>
      <c r="S68" s="131" t="s">
        <v>214</v>
      </c>
      <c r="T68" s="136"/>
      <c r="U68" s="137" t="s">
        <v>143</v>
      </c>
      <c r="V68" s="137" t="s">
        <v>153</v>
      </c>
      <c r="W68" s="137" t="s">
        <v>144</v>
      </c>
      <c r="X68" s="138" t="s">
        <v>154</v>
      </c>
      <c r="Y68" s="137" t="s">
        <v>146</v>
      </c>
      <c r="Z68" s="137" t="s">
        <v>155</v>
      </c>
      <c r="AA68" s="139" t="s">
        <v>148</v>
      </c>
      <c r="AB68" s="139" t="s">
        <v>156</v>
      </c>
      <c r="AC68" s="139" t="s">
        <v>157</v>
      </c>
      <c r="AD68" s="140"/>
      <c r="AE68" s="137"/>
      <c r="AF68" s="137"/>
      <c r="AG68" s="137" t="s">
        <v>144</v>
      </c>
      <c r="AH68" s="138" t="s">
        <v>215</v>
      </c>
      <c r="AI68" s="137" t="s">
        <v>146</v>
      </c>
      <c r="AJ68" s="137" t="s">
        <v>216</v>
      </c>
      <c r="AK68" s="139" t="s">
        <v>217</v>
      </c>
      <c r="AL68" s="139" t="s">
        <v>156</v>
      </c>
      <c r="AM68" s="139" t="s">
        <v>157</v>
      </c>
      <c r="AN68" s="141"/>
      <c r="AO68" s="142" t="s">
        <v>158</v>
      </c>
      <c r="AP68" s="142" t="s">
        <v>159</v>
      </c>
      <c r="AQ68" s="142" t="s">
        <v>218</v>
      </c>
    </row>
    <row r="69" spans="2:43" ht="14.25" customHeight="1">
      <c r="B69" s="63" t="s">
        <v>160</v>
      </c>
      <c r="C69" s="63" t="s">
        <v>161</v>
      </c>
      <c r="D69" s="64">
        <v>0</v>
      </c>
      <c r="E69" s="65" t="s">
        <v>21</v>
      </c>
      <c r="F69" s="66">
        <v>13.1053</v>
      </c>
      <c r="G69" s="67">
        <v>0</v>
      </c>
      <c r="H69" s="68">
        <f t="shared" si="24"/>
        <v>0</v>
      </c>
      <c r="I69" s="68"/>
      <c r="J69" s="68"/>
      <c r="K69" s="68"/>
      <c r="L69" s="63" t="s">
        <v>160</v>
      </c>
      <c r="M69" s="63" t="s">
        <v>161</v>
      </c>
      <c r="N69" s="69">
        <f>VLOOKUP($B63,'[1]County-level MSW Burned'!$A$2:$J$3225,9,FALSE)</f>
        <v>0</v>
      </c>
      <c r="O69" s="70" t="s">
        <v>21</v>
      </c>
      <c r="P69" s="62">
        <v>34.799999999999997</v>
      </c>
      <c r="Q69" s="71">
        <f t="shared" ref="Q69:Q82" si="25">N69*P69/2000</f>
        <v>0</v>
      </c>
      <c r="R69" s="41">
        <f t="shared" si="5"/>
        <v>0</v>
      </c>
      <c r="S69" s="41"/>
      <c r="T69" s="41"/>
      <c r="U69" s="63" t="s">
        <v>160</v>
      </c>
      <c r="V69" s="63" t="s">
        <v>162</v>
      </c>
      <c r="W69" s="63" t="s">
        <v>161</v>
      </c>
      <c r="X69" s="62">
        <v>0</v>
      </c>
      <c r="Y69" s="70" t="s">
        <v>21</v>
      </c>
      <c r="Z69" s="62">
        <v>15.21</v>
      </c>
      <c r="AA69" s="71">
        <f>X69*Z69/2000</f>
        <v>0</v>
      </c>
      <c r="AB69" s="68">
        <f t="shared" ref="AB69:AB82" si="26">SUM(AA69*0.07)/92</f>
        <v>0</v>
      </c>
      <c r="AE69" s="63" t="s">
        <v>160</v>
      </c>
      <c r="AF69" s="63"/>
      <c r="AG69" s="63" t="s">
        <v>161</v>
      </c>
      <c r="AH69" s="69">
        <v>0</v>
      </c>
      <c r="AI69" s="70" t="s">
        <v>21</v>
      </c>
      <c r="AJ69" s="62">
        <v>16.959800000000001</v>
      </c>
      <c r="AK69" s="69">
        <f t="shared" ref="AK69:AK82" si="27">AH69*AJ69/2000</f>
        <v>0</v>
      </c>
      <c r="AL69" s="80"/>
      <c r="AM69" s="80"/>
      <c r="AN69" s="72"/>
      <c r="AO69" s="73">
        <f t="shared" si="9"/>
        <v>0</v>
      </c>
      <c r="AP69" s="74"/>
    </row>
    <row r="70" spans="2:43" ht="13.5" customHeight="1">
      <c r="B70" s="63" t="s">
        <v>163</v>
      </c>
      <c r="C70" s="63" t="s">
        <v>164</v>
      </c>
      <c r="D70" s="64">
        <v>10929.443139100809</v>
      </c>
      <c r="E70" s="65" t="s">
        <v>21</v>
      </c>
      <c r="F70" s="66">
        <v>13.1053</v>
      </c>
      <c r="G70" s="67">
        <v>71.616815585428924</v>
      </c>
      <c r="H70" s="68">
        <f t="shared" si="24"/>
        <v>5.4491055336739404E-2</v>
      </c>
      <c r="I70" s="68"/>
      <c r="J70" s="68"/>
      <c r="K70" s="68"/>
      <c r="L70" s="63" t="s">
        <v>163</v>
      </c>
      <c r="M70" s="63" t="s">
        <v>164</v>
      </c>
      <c r="N70" s="69">
        <f>VLOOKUP($B70,'[1]County-level MSW Burned'!$A$2:$J$3225,9,FALSE)</f>
        <v>4117.1162375146623</v>
      </c>
      <c r="O70" s="75" t="s">
        <v>21</v>
      </c>
      <c r="P70" s="62">
        <v>34.799999999999997</v>
      </c>
      <c r="Q70" s="71">
        <f t="shared" si="25"/>
        <v>71.637822532755123</v>
      </c>
      <c r="R70" s="41">
        <f t="shared" si="5"/>
        <v>5.4507038883618034E-2</v>
      </c>
      <c r="S70" s="41"/>
      <c r="T70" s="41"/>
      <c r="U70" s="63" t="s">
        <v>163</v>
      </c>
      <c r="V70" s="63" t="s">
        <v>165</v>
      </c>
      <c r="W70" s="63" t="s">
        <v>164</v>
      </c>
      <c r="X70" s="69">
        <f>VLOOKUP($B70,'[2]County-level Brush Waste Burned'!$A$2:$K$3225,10,FALSE)</f>
        <v>188.36184638237592</v>
      </c>
      <c r="Y70" s="75" t="s">
        <v>21</v>
      </c>
      <c r="Z70" s="62">
        <v>15.21</v>
      </c>
      <c r="AA70" s="71">
        <f t="shared" ref="AA70:AA97" si="28">X70*Z70/2000</f>
        <v>1.4324918417379691</v>
      </c>
      <c r="AB70" s="68">
        <f t="shared" si="26"/>
        <v>1.0899394448006287E-3</v>
      </c>
      <c r="AE70" s="63" t="s">
        <v>163</v>
      </c>
      <c r="AF70" s="63"/>
      <c r="AG70" s="63" t="s">
        <v>164</v>
      </c>
      <c r="AH70" s="69">
        <v>188.36184638237592</v>
      </c>
      <c r="AI70" s="70" t="s">
        <v>21</v>
      </c>
      <c r="AJ70" s="62">
        <v>16.959800000000001</v>
      </c>
      <c r="AK70" s="69">
        <f t="shared" si="27"/>
        <v>1.5972896211379097</v>
      </c>
      <c r="AL70" s="80"/>
      <c r="AM70" s="80"/>
      <c r="AN70" s="72"/>
      <c r="AO70" s="73">
        <f t="shared" si="9"/>
        <v>146.28441958105995</v>
      </c>
      <c r="AP70" s="74"/>
    </row>
    <row r="71" spans="2:43">
      <c r="B71" s="63" t="s">
        <v>166</v>
      </c>
      <c r="C71" s="63" t="s">
        <v>167</v>
      </c>
      <c r="D71" s="64">
        <v>0</v>
      </c>
      <c r="E71" s="65" t="s">
        <v>21</v>
      </c>
      <c r="F71" s="66">
        <v>13.1053</v>
      </c>
      <c r="G71" s="67">
        <v>0</v>
      </c>
      <c r="H71" s="68">
        <f t="shared" si="24"/>
        <v>0</v>
      </c>
      <c r="I71" s="68"/>
      <c r="J71" s="68"/>
      <c r="K71" s="68"/>
      <c r="L71" s="63" t="s">
        <v>166</v>
      </c>
      <c r="M71" s="63" t="s">
        <v>167</v>
      </c>
      <c r="N71" s="69">
        <f>VLOOKUP($B71,'[1]County-level MSW Burned'!$A$2:$J$3225,9,FALSE)</f>
        <v>0</v>
      </c>
      <c r="O71" s="70" t="s">
        <v>21</v>
      </c>
      <c r="P71" s="62">
        <f>VLOOKUP($E69,'[1]Emission Factors'!$B$2:$E$9,2,FALSE)</f>
        <v>34.799999999999997</v>
      </c>
      <c r="Q71" s="71">
        <f t="shared" si="25"/>
        <v>0</v>
      </c>
      <c r="R71" s="41">
        <f t="shared" si="5"/>
        <v>0</v>
      </c>
      <c r="S71" s="41"/>
      <c r="T71" s="41"/>
      <c r="U71" s="63" t="s">
        <v>166</v>
      </c>
      <c r="V71" s="63" t="s">
        <v>168</v>
      </c>
      <c r="W71" s="63" t="s">
        <v>167</v>
      </c>
      <c r="X71" s="69">
        <f>VLOOKUP($B71,'[2]County-level Brush Waste Burned'!$A$2:$K$3225,10,FALSE)</f>
        <v>0</v>
      </c>
      <c r="Y71" s="70" t="s">
        <v>21</v>
      </c>
      <c r="Z71" s="62">
        <v>15.21</v>
      </c>
      <c r="AA71" s="71">
        <f t="shared" si="28"/>
        <v>0</v>
      </c>
      <c r="AB71" s="68">
        <f t="shared" si="26"/>
        <v>0</v>
      </c>
      <c r="AE71" s="63" t="s">
        <v>166</v>
      </c>
      <c r="AF71" s="63"/>
      <c r="AG71" s="63" t="s">
        <v>167</v>
      </c>
      <c r="AH71" s="69">
        <v>0</v>
      </c>
      <c r="AI71" s="70" t="s">
        <v>21</v>
      </c>
      <c r="AJ71" s="62">
        <v>16.959800000000001</v>
      </c>
      <c r="AK71" s="69">
        <f t="shared" si="27"/>
        <v>0</v>
      </c>
      <c r="AL71" s="80"/>
      <c r="AM71" s="80"/>
      <c r="AN71" s="72"/>
      <c r="AO71" s="73">
        <f t="shared" si="9"/>
        <v>0</v>
      </c>
      <c r="AP71" s="74"/>
    </row>
    <row r="72" spans="2:43">
      <c r="B72" s="63" t="s">
        <v>169</v>
      </c>
      <c r="C72" s="63" t="s">
        <v>170</v>
      </c>
      <c r="D72" s="64">
        <v>2146.1353716040312</v>
      </c>
      <c r="E72" s="65" t="s">
        <v>21</v>
      </c>
      <c r="F72" s="66">
        <v>13.1053</v>
      </c>
      <c r="G72" s="67">
        <v>14.062873942741154</v>
      </c>
      <c r="H72" s="68">
        <f t="shared" si="24"/>
        <v>1.0700012782520444E-2</v>
      </c>
      <c r="I72" s="68"/>
      <c r="J72" s="68"/>
      <c r="K72" s="68"/>
      <c r="L72" s="63" t="s">
        <v>169</v>
      </c>
      <c r="M72" s="63" t="s">
        <v>170</v>
      </c>
      <c r="N72" s="69">
        <f>VLOOKUP($B72,'[1]County-level MSW Burned'!$A$2:$J$3225,9,FALSE)</f>
        <v>640.85078709704305</v>
      </c>
      <c r="O72" s="70" t="s">
        <v>21</v>
      </c>
      <c r="P72" s="62">
        <f>VLOOKUP($E70,'[1]Emission Factors'!$B$2:$E$9,2,FALSE)</f>
        <v>34.799999999999997</v>
      </c>
      <c r="Q72" s="71">
        <f t="shared" si="25"/>
        <v>11.150803695488548</v>
      </c>
      <c r="R72" s="41">
        <f t="shared" si="5"/>
        <v>8.4843071596108523E-3</v>
      </c>
      <c r="S72" s="41"/>
      <c r="T72" s="41"/>
      <c r="U72" s="63" t="s">
        <v>169</v>
      </c>
      <c r="V72" s="63" t="s">
        <v>171</v>
      </c>
      <c r="W72" s="63" t="s">
        <v>170</v>
      </c>
      <c r="X72" s="69">
        <f>VLOOKUP($B72,'[2]County-level Brush Waste Burned'!$A$2:$K$3225,10,FALSE)</f>
        <v>14.659755827791106</v>
      </c>
      <c r="Y72" s="70" t="s">
        <v>21</v>
      </c>
      <c r="Z72" s="62">
        <v>15.21</v>
      </c>
      <c r="AA72" s="71">
        <f t="shared" si="28"/>
        <v>0.11148744307035136</v>
      </c>
      <c r="AB72" s="68">
        <f t="shared" si="26"/>
        <v>8.4827402336136906E-5</v>
      </c>
      <c r="AE72" s="63" t="s">
        <v>169</v>
      </c>
      <c r="AF72" s="63"/>
      <c r="AG72" s="63" t="s">
        <v>170</v>
      </c>
      <c r="AH72" s="69">
        <v>14.659755827791106</v>
      </c>
      <c r="AI72" s="70" t="s">
        <v>21</v>
      </c>
      <c r="AJ72" s="62">
        <v>16.959800000000001</v>
      </c>
      <c r="AK72" s="69">
        <f t="shared" si="27"/>
        <v>0.1243132634440858</v>
      </c>
      <c r="AL72" s="80"/>
      <c r="AM72" s="80"/>
      <c r="AN72" s="72"/>
      <c r="AO72" s="73">
        <f t="shared" ref="AO72:AO128" si="29">SUM(G72,Q72,AA72,AK72)</f>
        <v>25.449478344744143</v>
      </c>
      <c r="AP72" s="74"/>
    </row>
    <row r="73" spans="2:43">
      <c r="B73" s="63" t="s">
        <v>172</v>
      </c>
      <c r="C73" s="63" t="s">
        <v>173</v>
      </c>
      <c r="D73" s="64">
        <v>0</v>
      </c>
      <c r="E73" s="65" t="s">
        <v>21</v>
      </c>
      <c r="F73" s="66">
        <v>13.1053</v>
      </c>
      <c r="G73" s="67">
        <v>0</v>
      </c>
      <c r="H73" s="68">
        <f t="shared" si="24"/>
        <v>0</v>
      </c>
      <c r="I73" s="68"/>
      <c r="J73" s="68"/>
      <c r="K73" s="68"/>
      <c r="L73" s="63" t="s">
        <v>172</v>
      </c>
      <c r="M73" s="63" t="s">
        <v>173</v>
      </c>
      <c r="N73" s="69">
        <f>VLOOKUP($B73,'[1]County-level MSW Burned'!$A$2:$J$3225,9,FALSE)</f>
        <v>0</v>
      </c>
      <c r="O73" s="70" t="s">
        <v>21</v>
      </c>
      <c r="P73" s="62">
        <f>VLOOKUP($E71,'[1]Emission Factors'!$B$2:$E$9,2,FALSE)</f>
        <v>34.799999999999997</v>
      </c>
      <c r="Q73" s="71">
        <f t="shared" si="25"/>
        <v>0</v>
      </c>
      <c r="R73" s="41">
        <f t="shared" si="5"/>
        <v>0</v>
      </c>
      <c r="S73" s="41"/>
      <c r="T73" s="41"/>
      <c r="U73" s="63" t="s">
        <v>172</v>
      </c>
      <c r="V73" s="63" t="s">
        <v>174</v>
      </c>
      <c r="W73" s="63" t="s">
        <v>173</v>
      </c>
      <c r="X73" s="69">
        <f>VLOOKUP($B73,'[2]County-level Brush Waste Burned'!$A$2:$K$3225,10,FALSE)</f>
        <v>0</v>
      </c>
      <c r="Y73" s="70" t="s">
        <v>21</v>
      </c>
      <c r="Z73" s="62">
        <v>15.21</v>
      </c>
      <c r="AA73" s="71">
        <f t="shared" si="28"/>
        <v>0</v>
      </c>
      <c r="AB73" s="68">
        <f t="shared" si="26"/>
        <v>0</v>
      </c>
      <c r="AE73" s="63" t="s">
        <v>172</v>
      </c>
      <c r="AF73" s="63"/>
      <c r="AG73" s="63" t="s">
        <v>173</v>
      </c>
      <c r="AH73" s="69">
        <v>0</v>
      </c>
      <c r="AI73" s="70" t="s">
        <v>21</v>
      </c>
      <c r="AJ73" s="62">
        <v>16.959800000000001</v>
      </c>
      <c r="AK73" s="69">
        <f t="shared" si="27"/>
        <v>0</v>
      </c>
      <c r="AL73" s="80"/>
      <c r="AM73" s="80"/>
      <c r="AN73" s="72"/>
      <c r="AO73" s="73">
        <f t="shared" si="29"/>
        <v>0</v>
      </c>
      <c r="AP73" s="74"/>
    </row>
    <row r="74" spans="2:43">
      <c r="B74" s="63" t="s">
        <v>175</v>
      </c>
      <c r="C74" s="63" t="s">
        <v>176</v>
      </c>
      <c r="D74" s="64">
        <v>1821.5217827759714</v>
      </c>
      <c r="E74" s="65" t="s">
        <v>21</v>
      </c>
      <c r="F74" s="66">
        <v>13.1053</v>
      </c>
      <c r="G74" s="67">
        <v>11.935794709906968</v>
      </c>
      <c r="H74" s="68">
        <f t="shared" si="24"/>
        <v>9.0815829314509541E-3</v>
      </c>
      <c r="I74" s="68"/>
      <c r="J74" s="68"/>
      <c r="K74" s="68"/>
      <c r="L74" s="63" t="s">
        <v>175</v>
      </c>
      <c r="M74" s="63" t="s">
        <v>176</v>
      </c>
      <c r="N74" s="69">
        <f>VLOOKUP($B74,'[1]County-level MSW Burned'!$A$2:$J$3225,9,FALSE)</f>
        <v>3858.114400733461</v>
      </c>
      <c r="O74" s="70" t="s">
        <v>21</v>
      </c>
      <c r="P74" s="62">
        <f>VLOOKUP($E72,'[1]Emission Factors'!$B$2:$E$9,2,FALSE)</f>
        <v>34.799999999999997</v>
      </c>
      <c r="Q74" s="71">
        <f t="shared" si="25"/>
        <v>67.131190572762222</v>
      </c>
      <c r="R74" s="41">
        <f t="shared" si="5"/>
        <v>5.1078079783623435E-2</v>
      </c>
      <c r="S74" s="41"/>
      <c r="T74" s="41"/>
      <c r="U74" s="63" t="s">
        <v>175</v>
      </c>
      <c r="V74" s="63" t="s">
        <v>177</v>
      </c>
      <c r="W74" s="63" t="s">
        <v>176</v>
      </c>
      <c r="X74" s="69">
        <f>VLOOKUP($B74,'[2]County-level Brush Waste Burned'!$A$2:$K$3225,10,FALSE)</f>
        <v>176.51227464864613</v>
      </c>
      <c r="Y74" s="70" t="s">
        <v>21</v>
      </c>
      <c r="Z74" s="62">
        <v>15.21</v>
      </c>
      <c r="AA74" s="71">
        <f t="shared" si="28"/>
        <v>1.3423758487029538</v>
      </c>
      <c r="AB74" s="68">
        <f t="shared" si="26"/>
        <v>1.0213729283609432E-3</v>
      </c>
      <c r="AE74" s="63" t="s">
        <v>175</v>
      </c>
      <c r="AF74" s="63"/>
      <c r="AG74" s="63" t="s">
        <v>176</v>
      </c>
      <c r="AH74" s="69">
        <v>176.51227464864613</v>
      </c>
      <c r="AI74" s="70" t="s">
        <v>21</v>
      </c>
      <c r="AJ74" s="62">
        <v>16.959800000000001</v>
      </c>
      <c r="AK74" s="69">
        <f t="shared" si="27"/>
        <v>1.4968064377930543</v>
      </c>
      <c r="AL74" s="80"/>
      <c r="AM74" s="80"/>
      <c r="AN74" s="72"/>
      <c r="AO74" s="73">
        <f t="shared" si="29"/>
        <v>81.906167569165206</v>
      </c>
      <c r="AP74" s="74"/>
    </row>
    <row r="75" spans="2:43">
      <c r="B75" s="63" t="s">
        <v>178</v>
      </c>
      <c r="C75" s="63" t="s">
        <v>179</v>
      </c>
      <c r="D75" s="64">
        <v>0</v>
      </c>
      <c r="E75" s="65" t="s">
        <v>21</v>
      </c>
      <c r="F75" s="66">
        <v>13.1053</v>
      </c>
      <c r="G75" s="67">
        <v>0</v>
      </c>
      <c r="H75" s="68">
        <f t="shared" si="24"/>
        <v>0</v>
      </c>
      <c r="I75" s="68"/>
      <c r="J75" s="68"/>
      <c r="K75" s="68"/>
      <c r="L75" s="63" t="s">
        <v>178</v>
      </c>
      <c r="M75" s="63" t="s">
        <v>179</v>
      </c>
      <c r="N75" s="69">
        <f>VLOOKUP($B75,'[1]County-level MSW Burned'!$A$2:$J$3225,9,FALSE)</f>
        <v>0</v>
      </c>
      <c r="O75" s="70" t="s">
        <v>21</v>
      </c>
      <c r="P75" s="62">
        <f>VLOOKUP($E73,'[1]Emission Factors'!$B$2:$E$9,2,FALSE)</f>
        <v>34.799999999999997</v>
      </c>
      <c r="Q75" s="71">
        <f t="shared" si="25"/>
        <v>0</v>
      </c>
      <c r="R75" s="41">
        <f t="shared" si="5"/>
        <v>0</v>
      </c>
      <c r="S75" s="41"/>
      <c r="T75" s="41"/>
      <c r="U75" s="63" t="s">
        <v>178</v>
      </c>
      <c r="V75" s="63" t="s">
        <v>180</v>
      </c>
      <c r="W75" s="63" t="s">
        <v>179</v>
      </c>
      <c r="X75" s="69">
        <f>VLOOKUP($B75,'[2]County-level Brush Waste Burned'!$A$2:$K$3225,10,FALSE)</f>
        <v>0</v>
      </c>
      <c r="Y75" s="70" t="s">
        <v>21</v>
      </c>
      <c r="Z75" s="62">
        <v>15.21</v>
      </c>
      <c r="AA75" s="71">
        <f t="shared" si="28"/>
        <v>0</v>
      </c>
      <c r="AB75" s="68">
        <f t="shared" si="26"/>
        <v>0</v>
      </c>
      <c r="AE75" s="63" t="s">
        <v>178</v>
      </c>
      <c r="AF75" s="63"/>
      <c r="AG75" s="63" t="s">
        <v>179</v>
      </c>
      <c r="AH75" s="69">
        <v>0</v>
      </c>
      <c r="AI75" s="70" t="s">
        <v>21</v>
      </c>
      <c r="AJ75" s="62">
        <v>16.959800000000001</v>
      </c>
      <c r="AK75" s="69">
        <f t="shared" si="27"/>
        <v>0</v>
      </c>
      <c r="AL75" s="80"/>
      <c r="AM75" s="80"/>
      <c r="AN75" s="72"/>
      <c r="AO75" s="73">
        <f t="shared" si="29"/>
        <v>0</v>
      </c>
      <c r="AP75" s="74"/>
    </row>
    <row r="76" spans="2:43">
      <c r="B76" s="63" t="s">
        <v>181</v>
      </c>
      <c r="C76" s="63" t="s">
        <v>182</v>
      </c>
      <c r="D76" s="64">
        <v>12715.36603360753</v>
      </c>
      <c r="E76" s="65" t="s">
        <v>21</v>
      </c>
      <c r="F76" s="66">
        <v>13.1053</v>
      </c>
      <c r="G76" s="67">
        <v>83.319343240118386</v>
      </c>
      <c r="H76" s="68">
        <f t="shared" si="24"/>
        <v>6.3395152465307469E-2</v>
      </c>
      <c r="I76" s="68"/>
      <c r="J76" s="68"/>
      <c r="K76" s="68"/>
      <c r="L76" s="63" t="s">
        <v>181</v>
      </c>
      <c r="M76" s="63" t="s">
        <v>182</v>
      </c>
      <c r="N76" s="69">
        <f>VLOOKUP($B76,'[1]County-level MSW Burned'!$A$2:$J$3225,9,FALSE)</f>
        <v>4308.3882994934174</v>
      </c>
      <c r="O76" s="75" t="s">
        <v>21</v>
      </c>
      <c r="P76" s="62">
        <f>VLOOKUP($E74,'[1]Emission Factors'!$B$2:$E$9,2,FALSE)</f>
        <v>34.799999999999997</v>
      </c>
      <c r="Q76" s="71">
        <f t="shared" si="25"/>
        <v>74.965956411185459</v>
      </c>
      <c r="R76" s="41">
        <f t="shared" si="5"/>
        <v>5.7039314660684591E-2</v>
      </c>
      <c r="S76" s="41"/>
      <c r="T76" s="41"/>
      <c r="U76" s="63" t="s">
        <v>181</v>
      </c>
      <c r="V76" s="63" t="s">
        <v>183</v>
      </c>
      <c r="W76" s="63" t="s">
        <v>182</v>
      </c>
      <c r="X76" s="69">
        <f>VLOOKUP($B76,'[2]County-level Brush Waste Burned'!$A$2:$K$3225,10,FALSE)</f>
        <v>197.11271875935586</v>
      </c>
      <c r="Y76" s="75" t="s">
        <v>21</v>
      </c>
      <c r="Z76" s="62">
        <v>15.21</v>
      </c>
      <c r="AA76" s="71">
        <f t="shared" si="28"/>
        <v>1.4990422261649015</v>
      </c>
      <c r="AB76" s="68">
        <f t="shared" si="26"/>
        <v>1.1405756068645989E-3</v>
      </c>
      <c r="AE76" s="63" t="s">
        <v>181</v>
      </c>
      <c r="AF76" s="63"/>
      <c r="AG76" s="63" t="s">
        <v>182</v>
      </c>
      <c r="AH76" s="69">
        <v>197.11271875935586</v>
      </c>
      <c r="AI76" s="70" t="s">
        <v>21</v>
      </c>
      <c r="AJ76" s="62">
        <v>16.959800000000001</v>
      </c>
      <c r="AK76" s="69">
        <f t="shared" si="27"/>
        <v>1.671496143807462</v>
      </c>
      <c r="AL76" s="80"/>
      <c r="AM76" s="80"/>
      <c r="AN76" s="72"/>
      <c r="AO76" s="73">
        <f t="shared" si="29"/>
        <v>161.45583802127621</v>
      </c>
      <c r="AP76" s="74"/>
    </row>
    <row r="77" spans="2:43">
      <c r="B77" s="63" t="s">
        <v>184</v>
      </c>
      <c r="C77" s="63" t="s">
        <v>185</v>
      </c>
      <c r="D77" s="64">
        <v>0</v>
      </c>
      <c r="E77" s="65" t="s">
        <v>21</v>
      </c>
      <c r="F77" s="66">
        <v>13.1053</v>
      </c>
      <c r="G77" s="67">
        <v>0</v>
      </c>
      <c r="H77" s="68">
        <f t="shared" si="24"/>
        <v>0</v>
      </c>
      <c r="I77" s="68"/>
      <c r="J77" s="68"/>
      <c r="K77" s="68"/>
      <c r="L77" s="63" t="s">
        <v>184</v>
      </c>
      <c r="M77" s="63" t="s">
        <v>185</v>
      </c>
      <c r="N77" s="69">
        <f>VLOOKUP($B77,'[1]County-level MSW Burned'!$A$2:$J$3225,9,FALSE)</f>
        <v>0</v>
      </c>
      <c r="O77" s="75" t="s">
        <v>21</v>
      </c>
      <c r="P77" s="62">
        <f>VLOOKUP($E75,'[1]Emission Factors'!$B$2:$E$9,2,FALSE)</f>
        <v>34.799999999999997</v>
      </c>
      <c r="Q77" s="71">
        <f t="shared" si="25"/>
        <v>0</v>
      </c>
      <c r="R77" s="41">
        <f t="shared" si="5"/>
        <v>0</v>
      </c>
      <c r="S77" s="41"/>
      <c r="T77" s="41"/>
      <c r="U77" s="63" t="s">
        <v>184</v>
      </c>
      <c r="V77" s="63" t="s">
        <v>186</v>
      </c>
      <c r="W77" s="63" t="s">
        <v>185</v>
      </c>
      <c r="X77" s="69">
        <f>VLOOKUP($B77,'[2]County-level Brush Waste Burned'!$A$2:$K$3225,10,FALSE)</f>
        <v>0</v>
      </c>
      <c r="Y77" s="75" t="s">
        <v>21</v>
      </c>
      <c r="Z77" s="62">
        <v>15.21</v>
      </c>
      <c r="AA77" s="71">
        <f t="shared" si="28"/>
        <v>0</v>
      </c>
      <c r="AB77" s="68">
        <f t="shared" si="26"/>
        <v>0</v>
      </c>
      <c r="AE77" s="63" t="s">
        <v>184</v>
      </c>
      <c r="AF77" s="63"/>
      <c r="AG77" s="63" t="s">
        <v>185</v>
      </c>
      <c r="AH77" s="69">
        <v>0</v>
      </c>
      <c r="AI77" s="70" t="s">
        <v>21</v>
      </c>
      <c r="AJ77" s="62">
        <v>16.959800000000001</v>
      </c>
      <c r="AK77" s="69">
        <f t="shared" si="27"/>
        <v>0</v>
      </c>
      <c r="AL77" s="80"/>
      <c r="AM77" s="80"/>
      <c r="AN77" s="72"/>
      <c r="AO77" s="73">
        <f t="shared" si="29"/>
        <v>0</v>
      </c>
      <c r="AP77" s="74"/>
    </row>
    <row r="78" spans="2:43">
      <c r="B78" s="63" t="s">
        <v>187</v>
      </c>
      <c r="C78" s="63" t="s">
        <v>188</v>
      </c>
      <c r="D78" s="64">
        <v>0</v>
      </c>
      <c r="E78" s="65" t="s">
        <v>21</v>
      </c>
      <c r="F78" s="66">
        <v>13.1053</v>
      </c>
      <c r="G78" s="67">
        <v>0</v>
      </c>
      <c r="H78" s="68">
        <f t="shared" si="24"/>
        <v>0</v>
      </c>
      <c r="I78" s="68"/>
      <c r="J78" s="68"/>
      <c r="K78" s="68"/>
      <c r="L78" s="63" t="s">
        <v>187</v>
      </c>
      <c r="M78" s="63" t="s">
        <v>188</v>
      </c>
      <c r="N78" s="69">
        <f>VLOOKUP($B78,'[1]County-level MSW Burned'!$A$2:$J$3225,9,FALSE)</f>
        <v>0</v>
      </c>
      <c r="O78" s="70" t="s">
        <v>21</v>
      </c>
      <c r="P78" s="62">
        <f>VLOOKUP($E76,'[1]Emission Factors'!$B$2:$E$9,2,FALSE)</f>
        <v>34.799999999999997</v>
      </c>
      <c r="Q78" s="71">
        <f t="shared" si="25"/>
        <v>0</v>
      </c>
      <c r="R78" s="41">
        <f t="shared" ref="R78:R112" si="30">SUM(Q78*0.07)/92</f>
        <v>0</v>
      </c>
      <c r="S78" s="41"/>
      <c r="T78" s="41"/>
      <c r="U78" s="63" t="s">
        <v>187</v>
      </c>
      <c r="V78" s="63" t="s">
        <v>189</v>
      </c>
      <c r="W78" s="63" t="s">
        <v>188</v>
      </c>
      <c r="X78" s="69">
        <f>VLOOKUP($B78,'[2]County-level Brush Waste Burned'!$A$2:$K$3225,10,FALSE)</f>
        <v>0</v>
      </c>
      <c r="Y78" s="70" t="s">
        <v>21</v>
      </c>
      <c r="Z78" s="62">
        <v>15.21</v>
      </c>
      <c r="AA78" s="71">
        <f t="shared" si="28"/>
        <v>0</v>
      </c>
      <c r="AB78" s="68">
        <f t="shared" si="26"/>
        <v>0</v>
      </c>
      <c r="AE78" s="63" t="s">
        <v>187</v>
      </c>
      <c r="AF78" s="63"/>
      <c r="AG78" s="63" t="s">
        <v>188</v>
      </c>
      <c r="AH78" s="69">
        <v>0</v>
      </c>
      <c r="AI78" s="70" t="s">
        <v>21</v>
      </c>
      <c r="AJ78" s="62">
        <v>16.959800000000001</v>
      </c>
      <c r="AK78" s="69">
        <f t="shared" si="27"/>
        <v>0</v>
      </c>
      <c r="AL78" s="80"/>
      <c r="AM78" s="80"/>
      <c r="AN78" s="72"/>
      <c r="AO78" s="73">
        <f t="shared" si="29"/>
        <v>0</v>
      </c>
      <c r="AP78" s="74"/>
    </row>
    <row r="79" spans="2:43">
      <c r="B79" s="63" t="s">
        <v>190</v>
      </c>
      <c r="C79" s="63" t="s">
        <v>191</v>
      </c>
      <c r="D79" s="64">
        <v>0</v>
      </c>
      <c r="E79" s="65" t="s">
        <v>21</v>
      </c>
      <c r="F79" s="66">
        <v>13.1053</v>
      </c>
      <c r="G79" s="67">
        <v>0</v>
      </c>
      <c r="H79" s="68">
        <f t="shared" si="24"/>
        <v>0</v>
      </c>
      <c r="I79" s="68"/>
      <c r="J79" s="68"/>
      <c r="K79" s="68"/>
      <c r="L79" s="63" t="s">
        <v>190</v>
      </c>
      <c r="M79" s="63" t="s">
        <v>191</v>
      </c>
      <c r="N79" s="69">
        <f>VLOOKUP($B79,'[1]County-level MSW Burned'!$A$2:$J$3225,9,FALSE)</f>
        <v>0</v>
      </c>
      <c r="O79" s="70" t="s">
        <v>21</v>
      </c>
      <c r="P79" s="62">
        <f>VLOOKUP($E77,'[1]Emission Factors'!$B$2:$E$9,2,FALSE)</f>
        <v>34.799999999999997</v>
      </c>
      <c r="Q79" s="71">
        <f t="shared" si="25"/>
        <v>0</v>
      </c>
      <c r="R79" s="41">
        <f t="shared" si="30"/>
        <v>0</v>
      </c>
      <c r="S79" s="41"/>
      <c r="T79" s="41"/>
      <c r="U79" s="63" t="s">
        <v>190</v>
      </c>
      <c r="V79" s="63" t="s">
        <v>192</v>
      </c>
      <c r="W79" s="63" t="s">
        <v>191</v>
      </c>
      <c r="X79" s="69">
        <f>VLOOKUP($B79,'[2]County-level Brush Waste Burned'!$A$2:$K$3225,10,FALSE)</f>
        <v>0</v>
      </c>
      <c r="Y79" s="70" t="s">
        <v>21</v>
      </c>
      <c r="Z79" s="62">
        <v>15.21</v>
      </c>
      <c r="AA79" s="71">
        <f t="shared" si="28"/>
        <v>0</v>
      </c>
      <c r="AB79" s="68">
        <f t="shared" si="26"/>
        <v>0</v>
      </c>
      <c r="AE79" s="63" t="s">
        <v>190</v>
      </c>
      <c r="AF79" s="63"/>
      <c r="AG79" s="63" t="s">
        <v>191</v>
      </c>
      <c r="AH79" s="69">
        <v>0</v>
      </c>
      <c r="AI79" s="70" t="s">
        <v>21</v>
      </c>
      <c r="AJ79" s="62">
        <v>16.959800000000001</v>
      </c>
      <c r="AK79" s="69">
        <f t="shared" si="27"/>
        <v>0</v>
      </c>
      <c r="AL79" s="80"/>
      <c r="AM79" s="80"/>
      <c r="AN79" s="72"/>
      <c r="AO79" s="73">
        <f t="shared" si="29"/>
        <v>0</v>
      </c>
      <c r="AP79" s="74"/>
    </row>
    <row r="80" spans="2:43">
      <c r="B80" s="63" t="s">
        <v>193</v>
      </c>
      <c r="C80" s="63" t="s">
        <v>194</v>
      </c>
      <c r="D80" s="64">
        <v>0</v>
      </c>
      <c r="E80" s="65" t="s">
        <v>21</v>
      </c>
      <c r="F80" s="66">
        <v>13.1053</v>
      </c>
      <c r="G80" s="67">
        <v>0</v>
      </c>
      <c r="H80" s="68">
        <f t="shared" si="24"/>
        <v>0</v>
      </c>
      <c r="I80" s="68"/>
      <c r="J80" s="68"/>
      <c r="K80" s="68"/>
      <c r="L80" s="63" t="s">
        <v>193</v>
      </c>
      <c r="M80" s="63" t="s">
        <v>194</v>
      </c>
      <c r="N80" s="69">
        <f>VLOOKUP($B80,'[1]County-level MSW Burned'!$A$2:$J$3225,9,FALSE)</f>
        <v>0</v>
      </c>
      <c r="O80" s="75" t="s">
        <v>21</v>
      </c>
      <c r="P80" s="62">
        <f>VLOOKUP($E78,'[1]Emission Factors'!$B$2:$E$9,2,FALSE)</f>
        <v>34.799999999999997</v>
      </c>
      <c r="Q80" s="71">
        <f t="shared" si="25"/>
        <v>0</v>
      </c>
      <c r="R80" s="41">
        <f t="shared" si="30"/>
        <v>0</v>
      </c>
      <c r="S80" s="41"/>
      <c r="T80" s="41"/>
      <c r="U80" s="63" t="s">
        <v>193</v>
      </c>
      <c r="V80" s="63" t="s">
        <v>195</v>
      </c>
      <c r="W80" s="63" t="s">
        <v>194</v>
      </c>
      <c r="X80" s="69">
        <f>VLOOKUP($B80,'[2]County-level Brush Waste Burned'!$A$2:$K$3225,10,FALSE)</f>
        <v>0</v>
      </c>
      <c r="Y80" s="75" t="s">
        <v>21</v>
      </c>
      <c r="Z80" s="62">
        <v>15.21</v>
      </c>
      <c r="AA80" s="71">
        <f t="shared" si="28"/>
        <v>0</v>
      </c>
      <c r="AB80" s="68">
        <f t="shared" si="26"/>
        <v>0</v>
      </c>
      <c r="AE80" s="63" t="s">
        <v>193</v>
      </c>
      <c r="AF80" s="63"/>
      <c r="AG80" s="63" t="s">
        <v>194</v>
      </c>
      <c r="AH80" s="69">
        <v>0</v>
      </c>
      <c r="AI80" s="70" t="s">
        <v>21</v>
      </c>
      <c r="AJ80" s="62">
        <v>16.959800000000001</v>
      </c>
      <c r="AK80" s="69">
        <f t="shared" si="27"/>
        <v>0</v>
      </c>
      <c r="AL80" s="80"/>
      <c r="AM80" s="80"/>
      <c r="AN80" s="72"/>
      <c r="AO80" s="73">
        <f t="shared" si="29"/>
        <v>0</v>
      </c>
      <c r="AP80" s="74"/>
    </row>
    <row r="81" spans="2:42">
      <c r="B81" s="63" t="s">
        <v>196</v>
      </c>
      <c r="C81" s="63" t="s">
        <v>197</v>
      </c>
      <c r="D81" s="64">
        <v>0</v>
      </c>
      <c r="E81" s="65" t="s">
        <v>21</v>
      </c>
      <c r="F81" s="66">
        <v>13.1053</v>
      </c>
      <c r="G81" s="67">
        <v>0</v>
      </c>
      <c r="H81" s="68">
        <f t="shared" si="24"/>
        <v>0</v>
      </c>
      <c r="I81" s="68"/>
      <c r="J81" s="68"/>
      <c r="K81" s="68"/>
      <c r="L81" s="63" t="s">
        <v>196</v>
      </c>
      <c r="M81" s="63" t="s">
        <v>197</v>
      </c>
      <c r="N81" s="69">
        <f>VLOOKUP($B81,'[1]County-level MSW Burned'!$A$2:$J$3225,9,FALSE)</f>
        <v>0</v>
      </c>
      <c r="O81" s="70" t="s">
        <v>21</v>
      </c>
      <c r="P81" s="62">
        <f>VLOOKUP($E79,'[1]Emission Factors'!$B$2:$E$9,2,FALSE)</f>
        <v>34.799999999999997</v>
      </c>
      <c r="Q81" s="71">
        <f t="shared" si="25"/>
        <v>0</v>
      </c>
      <c r="R81" s="41">
        <f t="shared" si="30"/>
        <v>0</v>
      </c>
      <c r="S81" s="41"/>
      <c r="T81" s="41"/>
      <c r="U81" s="63" t="s">
        <v>196</v>
      </c>
      <c r="V81" s="63" t="s">
        <v>198</v>
      </c>
      <c r="W81" s="63" t="s">
        <v>197</v>
      </c>
      <c r="X81" s="69">
        <f>VLOOKUP($B81,'[2]County-level Brush Waste Burned'!$A$2:$K$3225,10,FALSE)</f>
        <v>0</v>
      </c>
      <c r="Y81" s="70" t="s">
        <v>21</v>
      </c>
      <c r="Z81" s="62">
        <v>15.21</v>
      </c>
      <c r="AA81" s="71">
        <f t="shared" si="28"/>
        <v>0</v>
      </c>
      <c r="AB81" s="68">
        <f t="shared" si="26"/>
        <v>0</v>
      </c>
      <c r="AE81" s="63" t="s">
        <v>196</v>
      </c>
      <c r="AF81" s="63"/>
      <c r="AG81" s="63" t="s">
        <v>197</v>
      </c>
      <c r="AH81" s="69">
        <v>0</v>
      </c>
      <c r="AI81" s="70" t="s">
        <v>21</v>
      </c>
      <c r="AJ81" s="62">
        <v>16.959800000000001</v>
      </c>
      <c r="AK81" s="69">
        <f t="shared" si="27"/>
        <v>0</v>
      </c>
      <c r="AL81" s="80"/>
      <c r="AM81" s="80"/>
      <c r="AN81" s="72"/>
      <c r="AO81" s="73">
        <f t="shared" si="29"/>
        <v>0</v>
      </c>
      <c r="AP81" s="74"/>
    </row>
    <row r="82" spans="2:42">
      <c r="B82" s="63" t="s">
        <v>199</v>
      </c>
      <c r="C82" s="63" t="s">
        <v>200</v>
      </c>
      <c r="D82" s="64">
        <v>0</v>
      </c>
      <c r="E82" s="65" t="s">
        <v>21</v>
      </c>
      <c r="F82" s="66">
        <v>13.1053</v>
      </c>
      <c r="G82" s="67">
        <v>0</v>
      </c>
      <c r="H82" s="68">
        <f t="shared" si="24"/>
        <v>0</v>
      </c>
      <c r="I82" s="68"/>
      <c r="J82" s="68"/>
      <c r="K82" s="68"/>
      <c r="L82" s="63" t="s">
        <v>199</v>
      </c>
      <c r="M82" s="63" t="s">
        <v>200</v>
      </c>
      <c r="N82" s="69">
        <f>VLOOKUP($B82,'[1]County-level MSW Burned'!$A$2:$J$3225,9,FALSE)</f>
        <v>0</v>
      </c>
      <c r="O82" s="75" t="s">
        <v>21</v>
      </c>
      <c r="P82" s="62">
        <f>VLOOKUP($E80,'[1]Emission Factors'!$B$2:$E$9,2,FALSE)</f>
        <v>34.799999999999997</v>
      </c>
      <c r="Q82" s="71">
        <f t="shared" si="25"/>
        <v>0</v>
      </c>
      <c r="R82" s="41">
        <f t="shared" si="30"/>
        <v>0</v>
      </c>
      <c r="S82" s="41"/>
      <c r="T82" s="41"/>
      <c r="U82" s="63" t="s">
        <v>199</v>
      </c>
      <c r="V82" s="63" t="s">
        <v>201</v>
      </c>
      <c r="W82" s="63" t="s">
        <v>200</v>
      </c>
      <c r="X82" s="69">
        <f>VLOOKUP($B82,'[2]County-level Brush Waste Burned'!$A$2:$K$3225,10,FALSE)</f>
        <v>0</v>
      </c>
      <c r="Y82" s="75" t="s">
        <v>21</v>
      </c>
      <c r="Z82" s="62">
        <v>15.21</v>
      </c>
      <c r="AA82" s="71">
        <f t="shared" si="28"/>
        <v>0</v>
      </c>
      <c r="AB82" s="68">
        <f t="shared" si="26"/>
        <v>0</v>
      </c>
      <c r="AE82" s="63" t="s">
        <v>199</v>
      </c>
      <c r="AF82" s="63"/>
      <c r="AG82" s="63" t="s">
        <v>200</v>
      </c>
      <c r="AH82" s="69">
        <v>0</v>
      </c>
      <c r="AI82" s="70" t="s">
        <v>21</v>
      </c>
      <c r="AJ82" s="62">
        <v>16.959800000000001</v>
      </c>
      <c r="AK82" s="69">
        <f t="shared" si="27"/>
        <v>0</v>
      </c>
      <c r="AL82" s="80"/>
      <c r="AM82" s="80"/>
      <c r="AN82" s="72"/>
      <c r="AO82" s="73">
        <f t="shared" si="29"/>
        <v>0</v>
      </c>
      <c r="AP82" s="74"/>
    </row>
    <row r="83" spans="2:42">
      <c r="B83" s="63"/>
      <c r="C83" s="63"/>
      <c r="D83" s="64"/>
      <c r="E83" s="65"/>
      <c r="F83" s="66"/>
      <c r="G83" s="77">
        <f>SUM(G69:G82)</f>
        <v>180.93482747819542</v>
      </c>
      <c r="H83" s="78">
        <f t="shared" si="24"/>
        <v>0.13766780351601826</v>
      </c>
      <c r="I83" s="78"/>
      <c r="J83" s="78"/>
      <c r="K83" s="78"/>
      <c r="L83" s="63"/>
      <c r="M83" s="63"/>
      <c r="N83" s="69"/>
      <c r="O83" s="75"/>
      <c r="Q83" s="77">
        <f>SUM(Q69:Q82)</f>
        <v>224.88577321219134</v>
      </c>
      <c r="R83" s="73">
        <f>SUM(R69:R82)</f>
        <v>0.17110874048753691</v>
      </c>
      <c r="S83" s="73"/>
      <c r="T83" s="73"/>
      <c r="AA83" s="77">
        <f>SUM(AA69:AA82)</f>
        <v>4.3853973596761753</v>
      </c>
      <c r="AB83" s="74">
        <f>SUM(AB69:AB82)</f>
        <v>3.3367153823623077E-3</v>
      </c>
      <c r="AE83" s="62"/>
      <c r="AF83" s="62"/>
      <c r="AG83" s="62"/>
      <c r="AH83" s="62"/>
      <c r="AI83" s="62"/>
      <c r="AJ83" s="62"/>
      <c r="AK83" s="73">
        <f>SUM(AK69:AK82)</f>
        <v>4.8899054661825119</v>
      </c>
      <c r="AL83" s="62"/>
      <c r="AM83" s="62"/>
      <c r="AN83" s="72"/>
      <c r="AO83" s="73">
        <f t="shared" si="29"/>
        <v>415.09590351624547</v>
      </c>
      <c r="AP83" s="74"/>
    </row>
    <row r="84" spans="2:42">
      <c r="B84" s="63" t="s">
        <v>160</v>
      </c>
      <c r="C84" s="63" t="s">
        <v>161</v>
      </c>
      <c r="D84" s="64">
        <v>0</v>
      </c>
      <c r="E84" s="65" t="s">
        <v>20</v>
      </c>
      <c r="F84" s="66">
        <v>13.1053</v>
      </c>
      <c r="G84" s="67">
        <v>0</v>
      </c>
      <c r="H84" s="68">
        <f t="shared" si="24"/>
        <v>0</v>
      </c>
      <c r="I84" s="68"/>
      <c r="J84" s="68"/>
      <c r="K84" s="68"/>
      <c r="L84" s="63" t="s">
        <v>160</v>
      </c>
      <c r="M84" s="63" t="s">
        <v>161</v>
      </c>
      <c r="N84" s="69">
        <f>VLOOKUP($B82,'[1]County-level MSW Burned'!$A$2:$J$3225,9,FALSE)</f>
        <v>0</v>
      </c>
      <c r="O84" s="75" t="s">
        <v>20</v>
      </c>
      <c r="P84" s="62">
        <f>VLOOKUP($E82,'[1]Emission Factors'!$B$2:$E$9,2,FALSE)</f>
        <v>34.799999999999997</v>
      </c>
      <c r="Q84" s="71">
        <f t="shared" ref="Q84:Q97" si="31">N84*P84/2000</f>
        <v>0</v>
      </c>
      <c r="R84" s="41">
        <f t="shared" si="30"/>
        <v>0</v>
      </c>
      <c r="S84" s="41"/>
      <c r="T84" s="41"/>
      <c r="U84" s="63" t="s">
        <v>160</v>
      </c>
      <c r="V84" s="63" t="s">
        <v>162</v>
      </c>
      <c r="W84" s="63" t="s">
        <v>161</v>
      </c>
      <c r="X84" s="62">
        <v>0</v>
      </c>
      <c r="Y84" s="75" t="s">
        <v>20</v>
      </c>
      <c r="Z84" s="62">
        <v>15.21</v>
      </c>
      <c r="AA84" s="71">
        <f t="shared" si="28"/>
        <v>0</v>
      </c>
      <c r="AB84" s="68">
        <f t="shared" ref="AB84:AB97" si="32">SUM(AA84*0.07)/92</f>
        <v>0</v>
      </c>
      <c r="AE84" s="63" t="s">
        <v>160</v>
      </c>
      <c r="AF84" s="63"/>
      <c r="AG84" s="63" t="s">
        <v>161</v>
      </c>
      <c r="AH84" s="69">
        <v>0</v>
      </c>
      <c r="AI84" s="70" t="s">
        <v>20</v>
      </c>
      <c r="AJ84" s="62">
        <v>16.959800000000001</v>
      </c>
      <c r="AK84" s="69">
        <f t="shared" ref="AK84:AK97" si="33">AH84*AJ84/2000</f>
        <v>0</v>
      </c>
      <c r="AL84" s="80"/>
      <c r="AM84" s="80"/>
      <c r="AN84" s="72"/>
      <c r="AO84" s="73">
        <f t="shared" si="29"/>
        <v>0</v>
      </c>
      <c r="AP84" s="74"/>
    </row>
    <row r="85" spans="2:42" ht="14.25" customHeight="1">
      <c r="B85" s="63" t="s">
        <v>163</v>
      </c>
      <c r="C85" s="63" t="s">
        <v>164</v>
      </c>
      <c r="D85" s="64">
        <v>10929.443139100809</v>
      </c>
      <c r="E85" s="65" t="s">
        <v>20</v>
      </c>
      <c r="F85" s="66">
        <v>13.1053</v>
      </c>
      <c r="G85" s="67">
        <v>71.616815585428924</v>
      </c>
      <c r="H85" s="68">
        <f t="shared" si="24"/>
        <v>5.4491055336739404E-2</v>
      </c>
      <c r="I85" s="68"/>
      <c r="J85" s="68"/>
      <c r="K85" s="68"/>
      <c r="L85" s="63" t="s">
        <v>163</v>
      </c>
      <c r="M85" s="63" t="s">
        <v>164</v>
      </c>
      <c r="N85" s="69">
        <f>VLOOKUP($B85,'[1]County-level MSW Burned'!$A$2:$J$3225,9,FALSE)</f>
        <v>4117.1162375146623</v>
      </c>
      <c r="O85" s="70" t="s">
        <v>20</v>
      </c>
      <c r="P85" s="62">
        <v>34.799999999999997</v>
      </c>
      <c r="Q85" s="71">
        <f t="shared" si="31"/>
        <v>71.637822532755123</v>
      </c>
      <c r="R85" s="41">
        <f t="shared" si="30"/>
        <v>5.4507038883618034E-2</v>
      </c>
      <c r="S85" s="41"/>
      <c r="T85" s="41"/>
      <c r="U85" s="63" t="s">
        <v>163</v>
      </c>
      <c r="V85" s="63" t="s">
        <v>165</v>
      </c>
      <c r="W85" s="63" t="s">
        <v>164</v>
      </c>
      <c r="X85" s="69">
        <f>VLOOKUP($B85,'[2]County-level Brush Waste Burned'!$A$2:$K$3225,10,FALSE)</f>
        <v>188.36184638237592</v>
      </c>
      <c r="Y85" s="70" t="s">
        <v>20</v>
      </c>
      <c r="Z85" s="62">
        <v>15.21</v>
      </c>
      <c r="AA85" s="71">
        <f t="shared" si="28"/>
        <v>1.4324918417379691</v>
      </c>
      <c r="AB85" s="68">
        <f t="shared" si="32"/>
        <v>1.0899394448006287E-3</v>
      </c>
      <c r="AE85" s="63" t="s">
        <v>163</v>
      </c>
      <c r="AF85" s="63"/>
      <c r="AG85" s="63" t="s">
        <v>164</v>
      </c>
      <c r="AH85" s="69">
        <v>188.36184638237592</v>
      </c>
      <c r="AI85" s="70" t="s">
        <v>20</v>
      </c>
      <c r="AJ85" s="62">
        <v>16.959800000000001</v>
      </c>
      <c r="AK85" s="69">
        <f t="shared" si="33"/>
        <v>1.5972896211379097</v>
      </c>
      <c r="AL85" s="80"/>
      <c r="AM85" s="80"/>
      <c r="AN85" s="72"/>
      <c r="AO85" s="73">
        <f t="shared" si="29"/>
        <v>146.28441958105995</v>
      </c>
      <c r="AP85" s="74"/>
    </row>
    <row r="86" spans="2:42">
      <c r="B86" s="63" t="s">
        <v>166</v>
      </c>
      <c r="C86" s="63" t="s">
        <v>167</v>
      </c>
      <c r="D86" s="64">
        <v>0</v>
      </c>
      <c r="E86" s="65" t="s">
        <v>20</v>
      </c>
      <c r="F86" s="66">
        <v>13.1053</v>
      </c>
      <c r="G86" s="67">
        <v>0</v>
      </c>
      <c r="H86" s="68">
        <f t="shared" si="24"/>
        <v>0</v>
      </c>
      <c r="I86" s="68"/>
      <c r="J86" s="68"/>
      <c r="K86" s="68"/>
      <c r="L86" s="63" t="s">
        <v>166</v>
      </c>
      <c r="M86" s="63" t="s">
        <v>167</v>
      </c>
      <c r="N86" s="69">
        <f>VLOOKUP($B86,'[1]County-level MSW Burned'!$A$2:$J$3225,9,FALSE)</f>
        <v>0</v>
      </c>
      <c r="O86" s="70" t="s">
        <v>20</v>
      </c>
      <c r="P86" s="62">
        <f>VLOOKUP($E84,'[1]Emission Factors'!$B$2:$E$9,2,FALSE)</f>
        <v>34.799999999999997</v>
      </c>
      <c r="Q86" s="71">
        <f t="shared" si="31"/>
        <v>0</v>
      </c>
      <c r="R86" s="41">
        <f t="shared" si="30"/>
        <v>0</v>
      </c>
      <c r="S86" s="41"/>
      <c r="T86" s="41"/>
      <c r="U86" s="63" t="s">
        <v>166</v>
      </c>
      <c r="V86" s="63" t="s">
        <v>168</v>
      </c>
      <c r="W86" s="63" t="s">
        <v>167</v>
      </c>
      <c r="X86" s="69">
        <f>VLOOKUP($B86,'[2]County-level Brush Waste Burned'!$A$2:$K$3225,10,FALSE)</f>
        <v>0</v>
      </c>
      <c r="Y86" s="70" t="s">
        <v>20</v>
      </c>
      <c r="Z86" s="62">
        <v>15.21</v>
      </c>
      <c r="AA86" s="71">
        <f t="shared" si="28"/>
        <v>0</v>
      </c>
      <c r="AB86" s="68">
        <f t="shared" si="32"/>
        <v>0</v>
      </c>
      <c r="AE86" s="63" t="s">
        <v>166</v>
      </c>
      <c r="AF86" s="63"/>
      <c r="AG86" s="63" t="s">
        <v>167</v>
      </c>
      <c r="AH86" s="69">
        <v>0</v>
      </c>
      <c r="AI86" s="70" t="s">
        <v>20</v>
      </c>
      <c r="AJ86" s="62">
        <v>16.959800000000001</v>
      </c>
      <c r="AK86" s="69">
        <f t="shared" si="33"/>
        <v>0</v>
      </c>
      <c r="AL86" s="80"/>
      <c r="AM86" s="80"/>
      <c r="AN86" s="72"/>
      <c r="AO86" s="73">
        <f t="shared" si="29"/>
        <v>0</v>
      </c>
      <c r="AP86" s="74"/>
    </row>
    <row r="87" spans="2:42">
      <c r="B87" s="63" t="s">
        <v>169</v>
      </c>
      <c r="C87" s="63" t="s">
        <v>170</v>
      </c>
      <c r="D87" s="64">
        <v>2146.1353716040312</v>
      </c>
      <c r="E87" s="65" t="s">
        <v>20</v>
      </c>
      <c r="F87" s="66">
        <v>13.1053</v>
      </c>
      <c r="G87" s="67">
        <v>14.062873942741154</v>
      </c>
      <c r="H87" s="68">
        <f t="shared" si="24"/>
        <v>1.0700012782520444E-2</v>
      </c>
      <c r="I87" s="68"/>
      <c r="J87" s="68"/>
      <c r="K87" s="68"/>
      <c r="L87" s="63" t="s">
        <v>169</v>
      </c>
      <c r="M87" s="63" t="s">
        <v>170</v>
      </c>
      <c r="N87" s="69">
        <f>VLOOKUP($B87,'[1]County-level MSW Burned'!$A$2:$J$3225,9,FALSE)</f>
        <v>640.85078709704305</v>
      </c>
      <c r="O87" s="70" t="s">
        <v>20</v>
      </c>
      <c r="P87" s="62">
        <f>VLOOKUP($E85,'[1]Emission Factors'!$B$2:$E$9,2,FALSE)</f>
        <v>34.799999999999997</v>
      </c>
      <c r="Q87" s="71">
        <f t="shared" si="31"/>
        <v>11.150803695488548</v>
      </c>
      <c r="R87" s="41">
        <f t="shared" si="30"/>
        <v>8.4843071596108523E-3</v>
      </c>
      <c r="S87" s="41"/>
      <c r="T87" s="41"/>
      <c r="U87" s="63" t="s">
        <v>169</v>
      </c>
      <c r="V87" s="63" t="s">
        <v>171</v>
      </c>
      <c r="W87" s="63" t="s">
        <v>170</v>
      </c>
      <c r="X87" s="69">
        <f>VLOOKUP($B87,'[2]County-level Brush Waste Burned'!$A$2:$K$3225,10,FALSE)</f>
        <v>14.659755827791106</v>
      </c>
      <c r="Y87" s="70" t="s">
        <v>20</v>
      </c>
      <c r="Z87" s="62">
        <v>15.21</v>
      </c>
      <c r="AA87" s="71">
        <f t="shared" si="28"/>
        <v>0.11148744307035136</v>
      </c>
      <c r="AB87" s="68">
        <f t="shared" si="32"/>
        <v>8.4827402336136906E-5</v>
      </c>
      <c r="AE87" s="63" t="s">
        <v>169</v>
      </c>
      <c r="AF87" s="63"/>
      <c r="AG87" s="63" t="s">
        <v>170</v>
      </c>
      <c r="AH87" s="69">
        <v>14.659755827791106</v>
      </c>
      <c r="AI87" s="70" t="s">
        <v>20</v>
      </c>
      <c r="AJ87" s="62">
        <v>16.959800000000001</v>
      </c>
      <c r="AK87" s="69">
        <f t="shared" si="33"/>
        <v>0.1243132634440858</v>
      </c>
      <c r="AL87" s="80"/>
      <c r="AM87" s="80"/>
      <c r="AN87" s="72"/>
      <c r="AO87" s="73">
        <f t="shared" si="29"/>
        <v>25.449478344744143</v>
      </c>
      <c r="AP87" s="74"/>
    </row>
    <row r="88" spans="2:42">
      <c r="B88" s="63" t="s">
        <v>172</v>
      </c>
      <c r="C88" s="63" t="s">
        <v>173</v>
      </c>
      <c r="D88" s="64">
        <v>0</v>
      </c>
      <c r="E88" s="65" t="s">
        <v>20</v>
      </c>
      <c r="F88" s="66">
        <v>13.1053</v>
      </c>
      <c r="G88" s="67">
        <v>0</v>
      </c>
      <c r="H88" s="68">
        <f t="shared" si="24"/>
        <v>0</v>
      </c>
      <c r="I88" s="68"/>
      <c r="J88" s="68"/>
      <c r="K88" s="68"/>
      <c r="L88" s="63" t="s">
        <v>172</v>
      </c>
      <c r="M88" s="63" t="s">
        <v>173</v>
      </c>
      <c r="N88" s="69">
        <f>VLOOKUP($B88,'[1]County-level MSW Burned'!$A$2:$J$3225,9,FALSE)</f>
        <v>0</v>
      </c>
      <c r="O88" s="70" t="s">
        <v>20</v>
      </c>
      <c r="P88" s="62">
        <f>VLOOKUP($E86,'[1]Emission Factors'!$B$2:$E$9,2,FALSE)</f>
        <v>34.799999999999997</v>
      </c>
      <c r="Q88" s="71">
        <f t="shared" si="31"/>
        <v>0</v>
      </c>
      <c r="R88" s="41">
        <f t="shared" si="30"/>
        <v>0</v>
      </c>
      <c r="S88" s="41"/>
      <c r="T88" s="41"/>
      <c r="U88" s="63" t="s">
        <v>172</v>
      </c>
      <c r="V88" s="63" t="s">
        <v>174</v>
      </c>
      <c r="W88" s="63" t="s">
        <v>173</v>
      </c>
      <c r="X88" s="69">
        <f>VLOOKUP($B88,'[2]County-level Brush Waste Burned'!$A$2:$K$3225,10,FALSE)</f>
        <v>0</v>
      </c>
      <c r="Y88" s="70" t="s">
        <v>20</v>
      </c>
      <c r="Z88" s="62">
        <v>15.21</v>
      </c>
      <c r="AA88" s="71">
        <f t="shared" si="28"/>
        <v>0</v>
      </c>
      <c r="AB88" s="68">
        <f t="shared" si="32"/>
        <v>0</v>
      </c>
      <c r="AE88" s="63" t="s">
        <v>172</v>
      </c>
      <c r="AF88" s="63"/>
      <c r="AG88" s="63" t="s">
        <v>173</v>
      </c>
      <c r="AH88" s="69">
        <v>0</v>
      </c>
      <c r="AI88" s="70" t="s">
        <v>20</v>
      </c>
      <c r="AJ88" s="62">
        <v>16.959800000000001</v>
      </c>
      <c r="AK88" s="69">
        <f t="shared" si="33"/>
        <v>0</v>
      </c>
      <c r="AL88" s="80"/>
      <c r="AM88" s="80"/>
      <c r="AN88" s="72"/>
      <c r="AO88" s="73">
        <f t="shared" si="29"/>
        <v>0</v>
      </c>
      <c r="AP88" s="74"/>
    </row>
    <row r="89" spans="2:42">
      <c r="B89" s="63" t="s">
        <v>175</v>
      </c>
      <c r="C89" s="63" t="s">
        <v>176</v>
      </c>
      <c r="D89" s="64">
        <v>1821.5217827759714</v>
      </c>
      <c r="E89" s="65" t="s">
        <v>20</v>
      </c>
      <c r="F89" s="66">
        <v>13.1053</v>
      </c>
      <c r="G89" s="67">
        <v>11.935794709906968</v>
      </c>
      <c r="H89" s="68">
        <f t="shared" si="24"/>
        <v>9.0815829314509541E-3</v>
      </c>
      <c r="I89" s="68"/>
      <c r="J89" s="68"/>
      <c r="K89" s="68"/>
      <c r="L89" s="63" t="s">
        <v>175</v>
      </c>
      <c r="M89" s="63" t="s">
        <v>176</v>
      </c>
      <c r="N89" s="69">
        <f>VLOOKUP($B89,'[1]County-level MSW Burned'!$A$2:$J$3225,9,FALSE)</f>
        <v>3858.114400733461</v>
      </c>
      <c r="O89" s="75" t="s">
        <v>20</v>
      </c>
      <c r="P89" s="62">
        <f>VLOOKUP($E87,'[1]Emission Factors'!$B$2:$E$9,2,FALSE)</f>
        <v>34.799999999999997</v>
      </c>
      <c r="Q89" s="71">
        <f t="shared" si="31"/>
        <v>67.131190572762222</v>
      </c>
      <c r="R89" s="41">
        <f t="shared" si="30"/>
        <v>5.1078079783623435E-2</v>
      </c>
      <c r="S89" s="41"/>
      <c r="T89" s="41"/>
      <c r="U89" s="63" t="s">
        <v>175</v>
      </c>
      <c r="V89" s="63" t="s">
        <v>177</v>
      </c>
      <c r="W89" s="63" t="s">
        <v>176</v>
      </c>
      <c r="X89" s="69">
        <f>VLOOKUP($B89,'[2]County-level Brush Waste Burned'!$A$2:$K$3225,10,FALSE)</f>
        <v>176.51227464864613</v>
      </c>
      <c r="Y89" s="75" t="s">
        <v>20</v>
      </c>
      <c r="Z89" s="62">
        <v>15.21</v>
      </c>
      <c r="AA89" s="71">
        <f t="shared" si="28"/>
        <v>1.3423758487029538</v>
      </c>
      <c r="AB89" s="68">
        <f t="shared" si="32"/>
        <v>1.0213729283609432E-3</v>
      </c>
      <c r="AE89" s="63" t="s">
        <v>175</v>
      </c>
      <c r="AF89" s="63"/>
      <c r="AG89" s="63" t="s">
        <v>176</v>
      </c>
      <c r="AH89" s="69">
        <v>176.51227464864613</v>
      </c>
      <c r="AI89" s="70" t="s">
        <v>20</v>
      </c>
      <c r="AJ89" s="62">
        <v>16.959800000000001</v>
      </c>
      <c r="AK89" s="69">
        <f t="shared" si="33"/>
        <v>1.4968064377930543</v>
      </c>
      <c r="AL89" s="80"/>
      <c r="AM89" s="80"/>
      <c r="AN89" s="72"/>
      <c r="AO89" s="73">
        <f t="shared" si="29"/>
        <v>81.906167569165206</v>
      </c>
      <c r="AP89" s="74"/>
    </row>
    <row r="90" spans="2:42">
      <c r="B90" s="63" t="s">
        <v>178</v>
      </c>
      <c r="C90" s="63" t="s">
        <v>179</v>
      </c>
      <c r="D90" s="64">
        <v>0</v>
      </c>
      <c r="E90" s="65" t="s">
        <v>20</v>
      </c>
      <c r="F90" s="66">
        <v>13.1053</v>
      </c>
      <c r="G90" s="67">
        <v>0</v>
      </c>
      <c r="H90" s="68">
        <f t="shared" si="24"/>
        <v>0</v>
      </c>
      <c r="I90" s="68"/>
      <c r="J90" s="68"/>
      <c r="K90" s="68"/>
      <c r="L90" s="63" t="s">
        <v>178</v>
      </c>
      <c r="M90" s="63" t="s">
        <v>179</v>
      </c>
      <c r="N90" s="69">
        <f>VLOOKUP($B90,'[1]County-level MSW Burned'!$A$2:$J$3225,9,FALSE)</f>
        <v>0</v>
      </c>
      <c r="O90" s="70" t="s">
        <v>20</v>
      </c>
      <c r="P90" s="62">
        <f>VLOOKUP($E88,'[1]Emission Factors'!$B$2:$E$9,2,FALSE)</f>
        <v>34.799999999999997</v>
      </c>
      <c r="Q90" s="71">
        <f t="shared" si="31"/>
        <v>0</v>
      </c>
      <c r="R90" s="41">
        <f t="shared" si="30"/>
        <v>0</v>
      </c>
      <c r="S90" s="41"/>
      <c r="T90" s="41"/>
      <c r="U90" s="63" t="s">
        <v>178</v>
      </c>
      <c r="V90" s="63" t="s">
        <v>180</v>
      </c>
      <c r="W90" s="63" t="s">
        <v>179</v>
      </c>
      <c r="X90" s="69">
        <f>VLOOKUP($B90,'[2]County-level Brush Waste Burned'!$A$2:$K$3225,10,FALSE)</f>
        <v>0</v>
      </c>
      <c r="Y90" s="70" t="s">
        <v>20</v>
      </c>
      <c r="Z90" s="62">
        <v>15.21</v>
      </c>
      <c r="AA90" s="71">
        <f t="shared" si="28"/>
        <v>0</v>
      </c>
      <c r="AB90" s="68">
        <f t="shared" si="32"/>
        <v>0</v>
      </c>
      <c r="AE90" s="63" t="s">
        <v>178</v>
      </c>
      <c r="AF90" s="63"/>
      <c r="AG90" s="63" t="s">
        <v>179</v>
      </c>
      <c r="AH90" s="69">
        <v>0</v>
      </c>
      <c r="AI90" s="70" t="s">
        <v>20</v>
      </c>
      <c r="AJ90" s="62">
        <v>16.959800000000001</v>
      </c>
      <c r="AK90" s="69">
        <f t="shared" si="33"/>
        <v>0</v>
      </c>
      <c r="AL90" s="80"/>
      <c r="AM90" s="80"/>
      <c r="AN90" s="72"/>
      <c r="AO90" s="73">
        <f t="shared" si="29"/>
        <v>0</v>
      </c>
      <c r="AP90" s="74"/>
    </row>
    <row r="91" spans="2:42">
      <c r="B91" s="63" t="s">
        <v>181</v>
      </c>
      <c r="C91" s="63" t="s">
        <v>182</v>
      </c>
      <c r="D91" s="64">
        <v>12715.36603360753</v>
      </c>
      <c r="E91" s="65" t="s">
        <v>20</v>
      </c>
      <c r="F91" s="66">
        <v>13.1053</v>
      </c>
      <c r="G91" s="67">
        <v>83.319343240118386</v>
      </c>
      <c r="H91" s="68">
        <f t="shared" si="24"/>
        <v>6.3395152465307469E-2</v>
      </c>
      <c r="I91" s="68"/>
      <c r="J91" s="68"/>
      <c r="K91" s="68"/>
      <c r="L91" s="63" t="s">
        <v>181</v>
      </c>
      <c r="M91" s="63" t="s">
        <v>182</v>
      </c>
      <c r="N91" s="69">
        <f>VLOOKUP($B91,'[1]County-level MSW Burned'!$A$2:$J$3225,9,FALSE)</f>
        <v>4308.3882994934174</v>
      </c>
      <c r="O91" s="70" t="s">
        <v>20</v>
      </c>
      <c r="P91" s="62">
        <f>VLOOKUP($E89,'[1]Emission Factors'!$B$2:$E$9,2,FALSE)</f>
        <v>34.799999999999997</v>
      </c>
      <c r="Q91" s="71">
        <f t="shared" si="31"/>
        <v>74.965956411185459</v>
      </c>
      <c r="R91" s="41">
        <f t="shared" si="30"/>
        <v>5.7039314660684591E-2</v>
      </c>
      <c r="S91" s="41"/>
      <c r="T91" s="41"/>
      <c r="U91" s="63" t="s">
        <v>181</v>
      </c>
      <c r="V91" s="63" t="s">
        <v>183</v>
      </c>
      <c r="W91" s="63" t="s">
        <v>182</v>
      </c>
      <c r="X91" s="69">
        <f>VLOOKUP($B91,'[2]County-level Brush Waste Burned'!$A$2:$K$3225,10,FALSE)</f>
        <v>197.11271875935586</v>
      </c>
      <c r="Y91" s="70" t="s">
        <v>20</v>
      </c>
      <c r="Z91" s="62">
        <v>15.21</v>
      </c>
      <c r="AA91" s="71">
        <f t="shared" si="28"/>
        <v>1.4990422261649015</v>
      </c>
      <c r="AB91" s="68">
        <f t="shared" si="32"/>
        <v>1.1405756068645989E-3</v>
      </c>
      <c r="AE91" s="63" t="s">
        <v>181</v>
      </c>
      <c r="AF91" s="63"/>
      <c r="AG91" s="63" t="s">
        <v>182</v>
      </c>
      <c r="AH91" s="69">
        <v>197.11271875935586</v>
      </c>
      <c r="AI91" s="70" t="s">
        <v>20</v>
      </c>
      <c r="AJ91" s="62">
        <v>16.959800000000001</v>
      </c>
      <c r="AK91" s="69">
        <f t="shared" si="33"/>
        <v>1.671496143807462</v>
      </c>
      <c r="AL91" s="80"/>
      <c r="AM91" s="80"/>
      <c r="AN91" s="72"/>
      <c r="AO91" s="73">
        <f t="shared" si="29"/>
        <v>161.45583802127621</v>
      </c>
      <c r="AP91" s="74"/>
    </row>
    <row r="92" spans="2:42">
      <c r="B92" s="63" t="s">
        <v>184</v>
      </c>
      <c r="C92" s="63" t="s">
        <v>185</v>
      </c>
      <c r="D92" s="64">
        <v>0</v>
      </c>
      <c r="E92" s="65" t="s">
        <v>20</v>
      </c>
      <c r="F92" s="66">
        <v>13.1053</v>
      </c>
      <c r="G92" s="67">
        <v>0</v>
      </c>
      <c r="H92" s="68">
        <f t="shared" si="24"/>
        <v>0</v>
      </c>
      <c r="I92" s="68"/>
      <c r="J92" s="68"/>
      <c r="K92" s="68"/>
      <c r="L92" s="63" t="s">
        <v>184</v>
      </c>
      <c r="M92" s="63" t="s">
        <v>185</v>
      </c>
      <c r="N92" s="69">
        <f>VLOOKUP($B92,'[1]County-level MSW Burned'!$A$2:$J$3225,9,FALSE)</f>
        <v>0</v>
      </c>
      <c r="O92" s="75" t="s">
        <v>20</v>
      </c>
      <c r="P92" s="62">
        <f>VLOOKUP($E90,'[1]Emission Factors'!$B$2:$E$9,2,FALSE)</f>
        <v>34.799999999999997</v>
      </c>
      <c r="Q92" s="71">
        <f t="shared" si="31"/>
        <v>0</v>
      </c>
      <c r="R92" s="41">
        <f t="shared" si="30"/>
        <v>0</v>
      </c>
      <c r="S92" s="41"/>
      <c r="T92" s="41"/>
      <c r="U92" s="63" t="s">
        <v>184</v>
      </c>
      <c r="V92" s="63" t="s">
        <v>186</v>
      </c>
      <c r="W92" s="63" t="s">
        <v>185</v>
      </c>
      <c r="X92" s="69">
        <f>VLOOKUP($B92,'[2]County-level Brush Waste Burned'!$A$2:$K$3225,10,FALSE)</f>
        <v>0</v>
      </c>
      <c r="Y92" s="75" t="s">
        <v>20</v>
      </c>
      <c r="Z92" s="62">
        <v>15.21</v>
      </c>
      <c r="AA92" s="71">
        <f t="shared" si="28"/>
        <v>0</v>
      </c>
      <c r="AB92" s="68">
        <f t="shared" si="32"/>
        <v>0</v>
      </c>
      <c r="AE92" s="63" t="s">
        <v>184</v>
      </c>
      <c r="AF92" s="63"/>
      <c r="AG92" s="63" t="s">
        <v>185</v>
      </c>
      <c r="AH92" s="69">
        <v>0</v>
      </c>
      <c r="AI92" s="70" t="s">
        <v>20</v>
      </c>
      <c r="AJ92" s="62">
        <v>16.959800000000001</v>
      </c>
      <c r="AK92" s="69">
        <f t="shared" si="33"/>
        <v>0</v>
      </c>
      <c r="AL92" s="80"/>
      <c r="AM92" s="80"/>
      <c r="AN92" s="72"/>
      <c r="AO92" s="73">
        <f t="shared" si="29"/>
        <v>0</v>
      </c>
      <c r="AP92" s="74"/>
    </row>
    <row r="93" spans="2:42">
      <c r="B93" s="63" t="s">
        <v>187</v>
      </c>
      <c r="C93" s="63" t="s">
        <v>188</v>
      </c>
      <c r="D93" s="64">
        <v>0</v>
      </c>
      <c r="E93" s="65" t="s">
        <v>20</v>
      </c>
      <c r="F93" s="66">
        <v>13.1053</v>
      </c>
      <c r="G93" s="67">
        <v>0</v>
      </c>
      <c r="H93" s="68">
        <f t="shared" si="24"/>
        <v>0</v>
      </c>
      <c r="I93" s="68"/>
      <c r="J93" s="68"/>
      <c r="K93" s="68"/>
      <c r="L93" s="63" t="s">
        <v>187</v>
      </c>
      <c r="M93" s="63" t="s">
        <v>188</v>
      </c>
      <c r="N93" s="69">
        <f>VLOOKUP($B93,'[1]County-level MSW Burned'!$A$2:$J$3225,9,FALSE)</f>
        <v>0</v>
      </c>
      <c r="O93" s="75" t="s">
        <v>20</v>
      </c>
      <c r="P93" s="62">
        <f>VLOOKUP($E91,'[1]Emission Factors'!$B$2:$E$9,2,FALSE)</f>
        <v>34.799999999999997</v>
      </c>
      <c r="Q93" s="71">
        <f t="shared" si="31"/>
        <v>0</v>
      </c>
      <c r="R93" s="41">
        <f t="shared" si="30"/>
        <v>0</v>
      </c>
      <c r="S93" s="41"/>
      <c r="T93" s="41"/>
      <c r="U93" s="63" t="s">
        <v>187</v>
      </c>
      <c r="V93" s="63" t="s">
        <v>189</v>
      </c>
      <c r="W93" s="63" t="s">
        <v>188</v>
      </c>
      <c r="X93" s="69">
        <f>VLOOKUP($B93,'[2]County-level Brush Waste Burned'!$A$2:$K$3225,10,FALSE)</f>
        <v>0</v>
      </c>
      <c r="Y93" s="75" t="s">
        <v>20</v>
      </c>
      <c r="Z93" s="62">
        <v>15.21</v>
      </c>
      <c r="AA93" s="71">
        <f t="shared" si="28"/>
        <v>0</v>
      </c>
      <c r="AB93" s="68">
        <f t="shared" si="32"/>
        <v>0</v>
      </c>
      <c r="AE93" s="63" t="s">
        <v>187</v>
      </c>
      <c r="AF93" s="63"/>
      <c r="AG93" s="63" t="s">
        <v>188</v>
      </c>
      <c r="AH93" s="69">
        <v>0</v>
      </c>
      <c r="AI93" s="70" t="s">
        <v>20</v>
      </c>
      <c r="AJ93" s="62">
        <v>16.959800000000001</v>
      </c>
      <c r="AK93" s="69">
        <f t="shared" si="33"/>
        <v>0</v>
      </c>
      <c r="AL93" s="80"/>
      <c r="AM93" s="80"/>
      <c r="AN93" s="72"/>
      <c r="AO93" s="73">
        <f t="shared" si="29"/>
        <v>0</v>
      </c>
      <c r="AP93" s="74"/>
    </row>
    <row r="94" spans="2:42">
      <c r="B94" s="63" t="s">
        <v>190</v>
      </c>
      <c r="C94" s="63" t="s">
        <v>191</v>
      </c>
      <c r="D94" s="64">
        <v>0</v>
      </c>
      <c r="E94" s="65" t="s">
        <v>20</v>
      </c>
      <c r="F94" s="66">
        <v>13.1053</v>
      </c>
      <c r="G94" s="67">
        <v>0</v>
      </c>
      <c r="H94" s="68">
        <f t="shared" si="24"/>
        <v>0</v>
      </c>
      <c r="I94" s="68"/>
      <c r="J94" s="68"/>
      <c r="K94" s="68"/>
      <c r="L94" s="63" t="s">
        <v>190</v>
      </c>
      <c r="M94" s="63" t="s">
        <v>191</v>
      </c>
      <c r="N94" s="69">
        <f>VLOOKUP($B94,'[1]County-level MSW Burned'!$A$2:$J$3225,9,FALSE)</f>
        <v>0</v>
      </c>
      <c r="O94" s="70" t="s">
        <v>20</v>
      </c>
      <c r="P94" s="62">
        <f>VLOOKUP($E92,'[1]Emission Factors'!$B$2:$E$9,2,FALSE)</f>
        <v>34.799999999999997</v>
      </c>
      <c r="Q94" s="71">
        <f t="shared" si="31"/>
        <v>0</v>
      </c>
      <c r="R94" s="41">
        <f t="shared" si="30"/>
        <v>0</v>
      </c>
      <c r="S94" s="41"/>
      <c r="T94" s="41"/>
      <c r="U94" s="63" t="s">
        <v>190</v>
      </c>
      <c r="V94" s="63" t="s">
        <v>192</v>
      </c>
      <c r="W94" s="63" t="s">
        <v>191</v>
      </c>
      <c r="X94" s="69">
        <f>VLOOKUP($B94,'[2]County-level Brush Waste Burned'!$A$2:$K$3225,10,FALSE)</f>
        <v>0</v>
      </c>
      <c r="Y94" s="70" t="s">
        <v>20</v>
      </c>
      <c r="Z94" s="62">
        <v>15.21</v>
      </c>
      <c r="AA94" s="71">
        <f t="shared" si="28"/>
        <v>0</v>
      </c>
      <c r="AB94" s="68">
        <f t="shared" si="32"/>
        <v>0</v>
      </c>
      <c r="AE94" s="63" t="s">
        <v>190</v>
      </c>
      <c r="AF94" s="63"/>
      <c r="AG94" s="63" t="s">
        <v>191</v>
      </c>
      <c r="AH94" s="69">
        <v>0</v>
      </c>
      <c r="AI94" s="70" t="s">
        <v>20</v>
      </c>
      <c r="AJ94" s="62">
        <v>16.959800000000001</v>
      </c>
      <c r="AK94" s="69">
        <f t="shared" si="33"/>
        <v>0</v>
      </c>
      <c r="AL94" s="80"/>
      <c r="AM94" s="80"/>
      <c r="AN94" s="72"/>
      <c r="AO94" s="73">
        <f t="shared" si="29"/>
        <v>0</v>
      </c>
      <c r="AP94" s="74"/>
    </row>
    <row r="95" spans="2:42">
      <c r="B95" s="63" t="s">
        <v>193</v>
      </c>
      <c r="C95" s="63" t="s">
        <v>194</v>
      </c>
      <c r="D95" s="64">
        <v>0</v>
      </c>
      <c r="E95" s="65" t="s">
        <v>20</v>
      </c>
      <c r="F95" s="66">
        <v>13.1053</v>
      </c>
      <c r="G95" s="67">
        <v>0</v>
      </c>
      <c r="H95" s="68">
        <f t="shared" si="24"/>
        <v>0</v>
      </c>
      <c r="I95" s="68"/>
      <c r="J95" s="68"/>
      <c r="K95" s="68"/>
      <c r="L95" s="63" t="s">
        <v>193</v>
      </c>
      <c r="M95" s="63" t="s">
        <v>194</v>
      </c>
      <c r="N95" s="69">
        <f>VLOOKUP($B95,'[1]County-level MSW Burned'!$A$2:$J$3225,9,FALSE)</f>
        <v>0</v>
      </c>
      <c r="O95" s="75" t="s">
        <v>20</v>
      </c>
      <c r="P95" s="62">
        <f>VLOOKUP($E93,'[1]Emission Factors'!$B$2:$E$9,2,FALSE)</f>
        <v>34.799999999999997</v>
      </c>
      <c r="Q95" s="71">
        <f t="shared" si="31"/>
        <v>0</v>
      </c>
      <c r="R95" s="41">
        <f t="shared" si="30"/>
        <v>0</v>
      </c>
      <c r="S95" s="41"/>
      <c r="T95" s="41"/>
      <c r="U95" s="63" t="s">
        <v>193</v>
      </c>
      <c r="V95" s="63" t="s">
        <v>195</v>
      </c>
      <c r="W95" s="63" t="s">
        <v>194</v>
      </c>
      <c r="X95" s="69">
        <f>VLOOKUP($B95,'[2]County-level Brush Waste Burned'!$A$2:$K$3225,10,FALSE)</f>
        <v>0</v>
      </c>
      <c r="Y95" s="75" t="s">
        <v>20</v>
      </c>
      <c r="Z95" s="62">
        <v>15.21</v>
      </c>
      <c r="AA95" s="71">
        <f t="shared" si="28"/>
        <v>0</v>
      </c>
      <c r="AB95" s="68">
        <f t="shared" si="32"/>
        <v>0</v>
      </c>
      <c r="AE95" s="63" t="s">
        <v>193</v>
      </c>
      <c r="AF95" s="63"/>
      <c r="AG95" s="63" t="s">
        <v>194</v>
      </c>
      <c r="AH95" s="69">
        <v>0</v>
      </c>
      <c r="AI95" s="70" t="s">
        <v>20</v>
      </c>
      <c r="AJ95" s="62">
        <v>16.959800000000001</v>
      </c>
      <c r="AK95" s="69">
        <f t="shared" si="33"/>
        <v>0</v>
      </c>
      <c r="AL95" s="80"/>
      <c r="AM95" s="80"/>
      <c r="AN95" s="72"/>
      <c r="AO95" s="73">
        <f t="shared" si="29"/>
        <v>0</v>
      </c>
      <c r="AP95" s="74"/>
    </row>
    <row r="96" spans="2:42">
      <c r="B96" s="63" t="s">
        <v>196</v>
      </c>
      <c r="C96" s="63" t="s">
        <v>197</v>
      </c>
      <c r="D96" s="64">
        <v>0</v>
      </c>
      <c r="E96" s="65" t="s">
        <v>20</v>
      </c>
      <c r="F96" s="66">
        <v>13.1053</v>
      </c>
      <c r="G96" s="67">
        <v>0</v>
      </c>
      <c r="H96" s="68">
        <f t="shared" si="24"/>
        <v>0</v>
      </c>
      <c r="I96" s="68"/>
      <c r="J96" s="68"/>
      <c r="K96" s="68"/>
      <c r="L96" s="63" t="s">
        <v>196</v>
      </c>
      <c r="M96" s="63" t="s">
        <v>197</v>
      </c>
      <c r="N96" s="69">
        <f>VLOOKUP($B96,'[1]County-level MSW Burned'!$A$2:$J$3225,9,FALSE)</f>
        <v>0</v>
      </c>
      <c r="O96" s="75" t="s">
        <v>20</v>
      </c>
      <c r="P96" s="62">
        <f>VLOOKUP($E94,'[1]Emission Factors'!$B$2:$E$9,2,FALSE)</f>
        <v>34.799999999999997</v>
      </c>
      <c r="Q96" s="71">
        <f t="shared" si="31"/>
        <v>0</v>
      </c>
      <c r="R96" s="41">
        <f t="shared" si="30"/>
        <v>0</v>
      </c>
      <c r="S96" s="41"/>
      <c r="T96" s="41"/>
      <c r="U96" s="63" t="s">
        <v>196</v>
      </c>
      <c r="V96" s="63" t="s">
        <v>198</v>
      </c>
      <c r="W96" s="63" t="s">
        <v>197</v>
      </c>
      <c r="X96" s="69">
        <f>VLOOKUP($B96,'[2]County-level Brush Waste Burned'!$A$2:$K$3225,10,FALSE)</f>
        <v>0</v>
      </c>
      <c r="Y96" s="75" t="s">
        <v>20</v>
      </c>
      <c r="Z96" s="62">
        <v>15.21</v>
      </c>
      <c r="AA96" s="71">
        <f t="shared" si="28"/>
        <v>0</v>
      </c>
      <c r="AB96" s="68">
        <f t="shared" si="32"/>
        <v>0</v>
      </c>
      <c r="AE96" s="63" t="s">
        <v>196</v>
      </c>
      <c r="AF96" s="63"/>
      <c r="AG96" s="63" t="s">
        <v>197</v>
      </c>
      <c r="AH96" s="69">
        <v>0</v>
      </c>
      <c r="AI96" s="70" t="s">
        <v>20</v>
      </c>
      <c r="AJ96" s="62">
        <v>16.959800000000001</v>
      </c>
      <c r="AK96" s="69">
        <f t="shared" si="33"/>
        <v>0</v>
      </c>
      <c r="AL96" s="80"/>
      <c r="AM96" s="80"/>
      <c r="AN96" s="72"/>
      <c r="AO96" s="73">
        <f t="shared" si="29"/>
        <v>0</v>
      </c>
      <c r="AP96" s="74"/>
    </row>
    <row r="97" spans="2:42">
      <c r="B97" s="63" t="s">
        <v>199</v>
      </c>
      <c r="C97" s="63" t="s">
        <v>200</v>
      </c>
      <c r="D97" s="64">
        <v>0</v>
      </c>
      <c r="E97" s="65" t="s">
        <v>20</v>
      </c>
      <c r="F97" s="66">
        <v>13.1053</v>
      </c>
      <c r="G97" s="67">
        <v>0</v>
      </c>
      <c r="H97" s="68">
        <f t="shared" si="24"/>
        <v>0</v>
      </c>
      <c r="I97" s="68"/>
      <c r="J97" s="68"/>
      <c r="K97" s="68"/>
      <c r="L97" s="63" t="s">
        <v>199</v>
      </c>
      <c r="M97" s="63" t="s">
        <v>200</v>
      </c>
      <c r="N97" s="69">
        <f>VLOOKUP($B97,'[1]County-level MSW Burned'!$A$2:$J$3225,9,FALSE)</f>
        <v>0</v>
      </c>
      <c r="O97" s="70" t="s">
        <v>20</v>
      </c>
      <c r="P97" s="62">
        <f>VLOOKUP($E95,'[1]Emission Factors'!$B$2:$E$9,2,FALSE)</f>
        <v>34.799999999999997</v>
      </c>
      <c r="Q97" s="71">
        <f t="shared" si="31"/>
        <v>0</v>
      </c>
      <c r="R97" s="41">
        <f t="shared" si="30"/>
        <v>0</v>
      </c>
      <c r="S97" s="41"/>
      <c r="T97" s="41"/>
      <c r="U97" s="63" t="s">
        <v>199</v>
      </c>
      <c r="V97" s="63" t="s">
        <v>201</v>
      </c>
      <c r="W97" s="63" t="s">
        <v>200</v>
      </c>
      <c r="X97" s="69">
        <f>VLOOKUP($B97,'[2]County-level Brush Waste Burned'!$A$2:$K$3225,10,FALSE)</f>
        <v>0</v>
      </c>
      <c r="Y97" s="70" t="s">
        <v>20</v>
      </c>
      <c r="Z97" s="62">
        <v>15.21</v>
      </c>
      <c r="AA97" s="71">
        <f t="shared" si="28"/>
        <v>0</v>
      </c>
      <c r="AB97" s="68">
        <f t="shared" si="32"/>
        <v>0</v>
      </c>
      <c r="AE97" s="63" t="s">
        <v>199</v>
      </c>
      <c r="AF97" s="63"/>
      <c r="AG97" s="63" t="s">
        <v>200</v>
      </c>
      <c r="AH97" s="69">
        <v>0</v>
      </c>
      <c r="AI97" s="70" t="s">
        <v>20</v>
      </c>
      <c r="AJ97" s="62">
        <v>16.959800000000001</v>
      </c>
      <c r="AK97" s="69">
        <f t="shared" si="33"/>
        <v>0</v>
      </c>
      <c r="AL97" s="80"/>
      <c r="AM97" s="80"/>
      <c r="AN97" s="72"/>
      <c r="AO97" s="73">
        <f t="shared" si="29"/>
        <v>0</v>
      </c>
      <c r="AP97" s="74"/>
    </row>
    <row r="98" spans="2:42">
      <c r="B98" s="63"/>
      <c r="C98" s="63"/>
      <c r="D98" s="64"/>
      <c r="E98" s="65"/>
      <c r="F98" s="66"/>
      <c r="G98" s="77">
        <f>SUM(G84:G97)</f>
        <v>180.93482747819542</v>
      </c>
      <c r="H98" s="78">
        <f t="shared" si="24"/>
        <v>0.13766780351601826</v>
      </c>
      <c r="I98" s="78"/>
      <c r="J98" s="78"/>
      <c r="K98" s="78"/>
      <c r="L98" s="63"/>
      <c r="M98" s="63"/>
      <c r="N98" s="69"/>
      <c r="Q98" s="77">
        <f>SUM(Q84:Q97)</f>
        <v>224.88577321219134</v>
      </c>
      <c r="R98" s="73">
        <f>SUM(R84:R97)</f>
        <v>0.17110874048753691</v>
      </c>
      <c r="S98" s="73"/>
      <c r="T98" s="73"/>
      <c r="U98" s="63"/>
      <c r="V98" s="63"/>
      <c r="W98" s="63"/>
      <c r="X98" s="69"/>
      <c r="Y98" s="70"/>
      <c r="AA98" s="77">
        <f>SUM(AA84:AA97)</f>
        <v>4.3853973596761753</v>
      </c>
      <c r="AB98" s="74">
        <f>SUM(AB84:AB97)</f>
        <v>3.3367153823623077E-3</v>
      </c>
      <c r="AE98" s="62"/>
      <c r="AF98" s="62"/>
      <c r="AG98" s="62"/>
      <c r="AH98" s="62"/>
      <c r="AI98" s="62"/>
      <c r="AJ98" s="62"/>
      <c r="AK98" s="73">
        <f>SUM(AK84:AK97)</f>
        <v>4.8899054661825119</v>
      </c>
      <c r="AL98" s="62"/>
      <c r="AM98" s="62"/>
      <c r="AN98" s="72"/>
      <c r="AO98" s="73">
        <f t="shared" si="29"/>
        <v>415.09590351624547</v>
      </c>
      <c r="AP98" s="74"/>
    </row>
    <row r="99" spans="2:42">
      <c r="B99" s="63" t="s">
        <v>160</v>
      </c>
      <c r="C99" s="63" t="s">
        <v>161</v>
      </c>
      <c r="D99" s="64">
        <v>0</v>
      </c>
      <c r="E99" s="70" t="s">
        <v>3</v>
      </c>
      <c r="F99" s="62">
        <v>0</v>
      </c>
      <c r="G99" s="62">
        <v>0</v>
      </c>
      <c r="H99" s="62">
        <v>0</v>
      </c>
      <c r="L99" s="63" t="s">
        <v>160</v>
      </c>
      <c r="M99" s="63" t="s">
        <v>161</v>
      </c>
      <c r="N99" s="69">
        <f>VLOOKUP($B97,'[1]County-level MSW Burned'!$A$2:$J$3225,9,FALSE)</f>
        <v>0</v>
      </c>
      <c r="O99" s="70" t="s">
        <v>3</v>
      </c>
      <c r="P99" s="62">
        <v>1</v>
      </c>
      <c r="Q99" s="71">
        <f>N99*P99/2000</f>
        <v>0</v>
      </c>
      <c r="R99" s="41">
        <f t="shared" si="30"/>
        <v>0</v>
      </c>
      <c r="S99" s="41"/>
      <c r="T99" s="41"/>
      <c r="U99" s="63" t="s">
        <v>160</v>
      </c>
      <c r="V99" s="63" t="s">
        <v>162</v>
      </c>
      <c r="W99" s="63" t="s">
        <v>161</v>
      </c>
      <c r="X99" s="62">
        <v>0</v>
      </c>
      <c r="Y99" s="70" t="s">
        <v>3</v>
      </c>
      <c r="Z99" s="62">
        <v>1.66</v>
      </c>
      <c r="AA99" s="71">
        <f t="shared" ref="AA99:AA127" si="34">X99*Z99/2000</f>
        <v>0</v>
      </c>
      <c r="AB99" s="68">
        <f t="shared" ref="AB99:AB112" si="35">SUM(AA99*0.07)/92</f>
        <v>0</v>
      </c>
      <c r="AE99" s="63" t="s">
        <v>160</v>
      </c>
      <c r="AF99" s="63"/>
      <c r="AG99" s="63" t="s">
        <v>161</v>
      </c>
      <c r="AH99" s="69">
        <v>0</v>
      </c>
      <c r="AI99" s="70" t="s">
        <v>3</v>
      </c>
      <c r="AJ99" s="62">
        <v>0.76</v>
      </c>
      <c r="AK99" s="69">
        <f t="shared" ref="AK99:AK112" si="36">AH99*AJ99/2000</f>
        <v>0</v>
      </c>
      <c r="AL99" s="80"/>
      <c r="AM99" s="80"/>
      <c r="AN99" s="72"/>
      <c r="AO99" s="73">
        <f t="shared" si="29"/>
        <v>0</v>
      </c>
      <c r="AP99" s="74"/>
    </row>
    <row r="100" spans="2:42" ht="12.6" customHeight="1">
      <c r="B100" s="63" t="s">
        <v>163</v>
      </c>
      <c r="C100" s="63" t="s">
        <v>164</v>
      </c>
      <c r="D100" s="64">
        <v>10929.443139100809</v>
      </c>
      <c r="E100" s="70" t="s">
        <v>3</v>
      </c>
      <c r="F100" s="62">
        <v>0</v>
      </c>
      <c r="G100" s="62">
        <v>0</v>
      </c>
      <c r="H100" s="62">
        <v>0</v>
      </c>
      <c r="L100" s="63" t="s">
        <v>163</v>
      </c>
      <c r="M100" s="63" t="s">
        <v>164</v>
      </c>
      <c r="N100" s="69">
        <f>VLOOKUP($B100,'[1]County-level MSW Burned'!$A$2:$J$3225,9,FALSE)</f>
        <v>4117.1162375146623</v>
      </c>
      <c r="O100" s="70" t="s">
        <v>3</v>
      </c>
      <c r="P100" s="62">
        <v>1</v>
      </c>
      <c r="Q100" s="71">
        <f t="shared" ref="Q100:Q112" si="37">N100*P100/2000</f>
        <v>2.0585581187573312</v>
      </c>
      <c r="R100" s="41">
        <f t="shared" si="30"/>
        <v>1.5662942207936216E-3</v>
      </c>
      <c r="S100" s="41"/>
      <c r="T100" s="41"/>
      <c r="U100" s="63" t="s">
        <v>163</v>
      </c>
      <c r="V100" s="63" t="s">
        <v>165</v>
      </c>
      <c r="W100" s="63" t="s">
        <v>164</v>
      </c>
      <c r="X100" s="69">
        <f>VLOOKUP($B100,'[2]County-level Brush Waste Burned'!$A$2:$K$3225,10,FALSE)</f>
        <v>188.36184638237592</v>
      </c>
      <c r="Y100" s="70" t="s">
        <v>3</v>
      </c>
      <c r="Z100" s="62">
        <v>1.66</v>
      </c>
      <c r="AA100" s="71">
        <f t="shared" si="34"/>
        <v>0.156340332497372</v>
      </c>
      <c r="AB100" s="68">
        <f t="shared" si="35"/>
        <v>1.1895460081321785E-4</v>
      </c>
      <c r="AE100" s="63" t="s">
        <v>163</v>
      </c>
      <c r="AF100" s="63"/>
      <c r="AG100" s="63" t="s">
        <v>164</v>
      </c>
      <c r="AH100" s="69">
        <v>188.36184638237592</v>
      </c>
      <c r="AI100" s="70" t="s">
        <v>3</v>
      </c>
      <c r="AJ100" s="62">
        <v>0.76</v>
      </c>
      <c r="AK100" s="69">
        <f t="shared" si="36"/>
        <v>7.1577501625302839E-2</v>
      </c>
      <c r="AL100" s="80"/>
      <c r="AM100" s="80"/>
      <c r="AN100" s="72"/>
      <c r="AO100" s="73">
        <f t="shared" si="29"/>
        <v>2.2864759528800058</v>
      </c>
      <c r="AP100" s="74"/>
    </row>
    <row r="101" spans="2:42">
      <c r="B101" s="63" t="s">
        <v>166</v>
      </c>
      <c r="C101" s="63" t="s">
        <v>167</v>
      </c>
      <c r="D101" s="64">
        <v>0</v>
      </c>
      <c r="E101" s="70" t="s">
        <v>3</v>
      </c>
      <c r="F101" s="62">
        <v>0</v>
      </c>
      <c r="G101" s="62">
        <v>0</v>
      </c>
      <c r="H101" s="62">
        <v>0</v>
      </c>
      <c r="L101" s="63" t="s">
        <v>166</v>
      </c>
      <c r="M101" s="63" t="s">
        <v>167</v>
      </c>
      <c r="N101" s="69">
        <f>VLOOKUP($B101,'[1]County-level MSW Burned'!$A$2:$J$3225,9,FALSE)</f>
        <v>0</v>
      </c>
      <c r="O101" s="70" t="s">
        <v>3</v>
      </c>
      <c r="P101" s="62">
        <v>1</v>
      </c>
      <c r="Q101" s="71">
        <f t="shared" si="37"/>
        <v>0</v>
      </c>
      <c r="R101" s="41">
        <f t="shared" si="30"/>
        <v>0</v>
      </c>
      <c r="S101" s="41"/>
      <c r="T101" s="41"/>
      <c r="U101" s="63" t="s">
        <v>166</v>
      </c>
      <c r="V101" s="63" t="s">
        <v>168</v>
      </c>
      <c r="W101" s="63" t="s">
        <v>167</v>
      </c>
      <c r="X101" s="69">
        <f>VLOOKUP($B101,'[2]County-level Brush Waste Burned'!$A$2:$K$3225,10,FALSE)</f>
        <v>0</v>
      </c>
      <c r="Y101" s="70" t="s">
        <v>3</v>
      </c>
      <c r="Z101" s="62">
        <v>1.66</v>
      </c>
      <c r="AA101" s="71">
        <f t="shared" si="34"/>
        <v>0</v>
      </c>
      <c r="AB101" s="68">
        <f t="shared" si="35"/>
        <v>0</v>
      </c>
      <c r="AE101" s="63" t="s">
        <v>166</v>
      </c>
      <c r="AF101" s="63"/>
      <c r="AG101" s="63" t="s">
        <v>167</v>
      </c>
      <c r="AH101" s="69">
        <v>0</v>
      </c>
      <c r="AI101" s="70" t="s">
        <v>3</v>
      </c>
      <c r="AJ101" s="62">
        <v>0.76</v>
      </c>
      <c r="AK101" s="69">
        <f t="shared" si="36"/>
        <v>0</v>
      </c>
      <c r="AL101" s="80"/>
      <c r="AM101" s="80"/>
      <c r="AN101" s="72"/>
      <c r="AO101" s="73">
        <f t="shared" si="29"/>
        <v>0</v>
      </c>
      <c r="AP101" s="74"/>
    </row>
    <row r="102" spans="2:42">
      <c r="B102" s="63" t="s">
        <v>169</v>
      </c>
      <c r="C102" s="63" t="s">
        <v>170</v>
      </c>
      <c r="D102" s="64">
        <v>2146.1353716040312</v>
      </c>
      <c r="E102" s="75" t="s">
        <v>3</v>
      </c>
      <c r="F102" s="62">
        <v>0</v>
      </c>
      <c r="G102" s="62">
        <v>0</v>
      </c>
      <c r="H102" s="62">
        <v>0</v>
      </c>
      <c r="L102" s="63" t="s">
        <v>169</v>
      </c>
      <c r="M102" s="63" t="s">
        <v>170</v>
      </c>
      <c r="N102" s="69">
        <f>VLOOKUP($B102,'[1]County-level MSW Burned'!$A$2:$J$3225,9,FALSE)</f>
        <v>640.85078709704305</v>
      </c>
      <c r="O102" s="70" t="s">
        <v>3</v>
      </c>
      <c r="P102" s="62">
        <v>1</v>
      </c>
      <c r="Q102" s="71">
        <f t="shared" si="37"/>
        <v>0.32042539354852151</v>
      </c>
      <c r="R102" s="41">
        <f t="shared" si="30"/>
        <v>2.4380192987387506E-4</v>
      </c>
      <c r="S102" s="41"/>
      <c r="T102" s="41"/>
      <c r="U102" s="63" t="s">
        <v>169</v>
      </c>
      <c r="V102" s="63" t="s">
        <v>171</v>
      </c>
      <c r="W102" s="63" t="s">
        <v>170</v>
      </c>
      <c r="X102" s="69">
        <f>VLOOKUP($B102,'[2]County-level Brush Waste Burned'!$A$2:$K$3225,10,FALSE)</f>
        <v>14.659755827791106</v>
      </c>
      <c r="Y102" s="75" t="s">
        <v>3</v>
      </c>
      <c r="Z102" s="62">
        <v>1.66</v>
      </c>
      <c r="AA102" s="71">
        <f t="shared" si="34"/>
        <v>1.2167597337066616E-2</v>
      </c>
      <c r="AB102" s="68">
        <f t="shared" si="35"/>
        <v>9.2579544955941656E-6</v>
      </c>
      <c r="AE102" s="63" t="s">
        <v>169</v>
      </c>
      <c r="AF102" s="63"/>
      <c r="AG102" s="63" t="s">
        <v>170</v>
      </c>
      <c r="AH102" s="69">
        <v>14.659755827791106</v>
      </c>
      <c r="AI102" s="70" t="s">
        <v>3</v>
      </c>
      <c r="AJ102" s="62">
        <v>0.76</v>
      </c>
      <c r="AK102" s="69">
        <f t="shared" si="36"/>
        <v>5.5707072145606204E-3</v>
      </c>
      <c r="AL102" s="80"/>
      <c r="AM102" s="80"/>
      <c r="AN102" s="72"/>
      <c r="AO102" s="73">
        <f t="shared" si="29"/>
        <v>0.33816369810014874</v>
      </c>
      <c r="AP102" s="74"/>
    </row>
    <row r="103" spans="2:42">
      <c r="B103" s="63" t="s">
        <v>172</v>
      </c>
      <c r="C103" s="63" t="s">
        <v>173</v>
      </c>
      <c r="D103" s="64">
        <v>0</v>
      </c>
      <c r="E103" s="70" t="s">
        <v>3</v>
      </c>
      <c r="F103" s="62">
        <v>0</v>
      </c>
      <c r="G103" s="62">
        <v>0</v>
      </c>
      <c r="H103" s="62">
        <v>0</v>
      </c>
      <c r="L103" s="63" t="s">
        <v>172</v>
      </c>
      <c r="M103" s="63" t="s">
        <v>173</v>
      </c>
      <c r="N103" s="69">
        <f>VLOOKUP($B103,'[1]County-level MSW Burned'!$A$2:$J$3225,9,FALSE)</f>
        <v>0</v>
      </c>
      <c r="O103" s="70" t="s">
        <v>3</v>
      </c>
      <c r="P103" s="62">
        <v>1</v>
      </c>
      <c r="Q103" s="71">
        <f t="shared" si="37"/>
        <v>0</v>
      </c>
      <c r="R103" s="41">
        <f t="shared" si="30"/>
        <v>0</v>
      </c>
      <c r="S103" s="41"/>
      <c r="T103" s="41"/>
      <c r="U103" s="63" t="s">
        <v>172</v>
      </c>
      <c r="V103" s="63" t="s">
        <v>174</v>
      </c>
      <c r="W103" s="63" t="s">
        <v>173</v>
      </c>
      <c r="X103" s="69">
        <f>VLOOKUP($B103,'[2]County-level Brush Waste Burned'!$A$2:$K$3225,10,FALSE)</f>
        <v>0</v>
      </c>
      <c r="Y103" s="70" t="s">
        <v>3</v>
      </c>
      <c r="Z103" s="62">
        <v>1.66</v>
      </c>
      <c r="AA103" s="71">
        <f t="shared" si="34"/>
        <v>0</v>
      </c>
      <c r="AB103" s="68">
        <f t="shared" si="35"/>
        <v>0</v>
      </c>
      <c r="AE103" s="63" t="s">
        <v>172</v>
      </c>
      <c r="AF103" s="63"/>
      <c r="AG103" s="63" t="s">
        <v>173</v>
      </c>
      <c r="AH103" s="69">
        <v>0</v>
      </c>
      <c r="AI103" s="70" t="s">
        <v>3</v>
      </c>
      <c r="AJ103" s="62">
        <v>0.76</v>
      </c>
      <c r="AK103" s="69">
        <f t="shared" si="36"/>
        <v>0</v>
      </c>
      <c r="AL103" s="80"/>
      <c r="AM103" s="80"/>
      <c r="AN103" s="72"/>
      <c r="AO103" s="73">
        <f t="shared" si="29"/>
        <v>0</v>
      </c>
      <c r="AP103" s="74"/>
    </row>
    <row r="104" spans="2:42">
      <c r="B104" s="63" t="s">
        <v>175</v>
      </c>
      <c r="C104" s="63" t="s">
        <v>176</v>
      </c>
      <c r="D104" s="64">
        <v>1821.5217827759714</v>
      </c>
      <c r="E104" s="70" t="s">
        <v>3</v>
      </c>
      <c r="F104" s="62">
        <v>0</v>
      </c>
      <c r="G104" s="62">
        <v>0</v>
      </c>
      <c r="H104" s="62">
        <v>0</v>
      </c>
      <c r="L104" s="63" t="s">
        <v>175</v>
      </c>
      <c r="M104" s="63" t="s">
        <v>176</v>
      </c>
      <c r="N104" s="69">
        <f>VLOOKUP($B104,'[1]County-level MSW Burned'!$A$2:$J$3225,9,FALSE)</f>
        <v>3858.114400733461</v>
      </c>
      <c r="O104" s="70" t="s">
        <v>3</v>
      </c>
      <c r="P104" s="62">
        <v>1</v>
      </c>
      <c r="Q104" s="71">
        <f t="shared" si="37"/>
        <v>1.9290572003667306</v>
      </c>
      <c r="R104" s="41">
        <f t="shared" si="30"/>
        <v>1.4677609133225125E-3</v>
      </c>
      <c r="S104" s="41"/>
      <c r="T104" s="41"/>
      <c r="U104" s="63" t="s">
        <v>175</v>
      </c>
      <c r="V104" s="63" t="s">
        <v>177</v>
      </c>
      <c r="W104" s="63" t="s">
        <v>176</v>
      </c>
      <c r="X104" s="69">
        <f>VLOOKUP($B104,'[2]County-level Brush Waste Burned'!$A$2:$K$3225,10,FALSE)</f>
        <v>176.51227464864613</v>
      </c>
      <c r="Y104" s="70" t="s">
        <v>3</v>
      </c>
      <c r="Z104" s="62">
        <v>1.66</v>
      </c>
      <c r="AA104" s="71">
        <f t="shared" si="34"/>
        <v>0.14650518795837628</v>
      </c>
      <c r="AB104" s="68">
        <f t="shared" si="35"/>
        <v>1.1147133866398197E-4</v>
      </c>
      <c r="AE104" s="63" t="s">
        <v>175</v>
      </c>
      <c r="AF104" s="63"/>
      <c r="AG104" s="63" t="s">
        <v>176</v>
      </c>
      <c r="AH104" s="69">
        <v>176.51227464864613</v>
      </c>
      <c r="AI104" s="70" t="s">
        <v>3</v>
      </c>
      <c r="AJ104" s="62">
        <v>0.76</v>
      </c>
      <c r="AK104" s="69">
        <f t="shared" si="36"/>
        <v>6.7074664366485542E-2</v>
      </c>
      <c r="AL104" s="80"/>
      <c r="AM104" s="80"/>
      <c r="AN104" s="72"/>
      <c r="AO104" s="73">
        <f t="shared" si="29"/>
        <v>2.1426370526915925</v>
      </c>
      <c r="AP104" s="74"/>
    </row>
    <row r="105" spans="2:42">
      <c r="B105" s="63" t="s">
        <v>178</v>
      </c>
      <c r="C105" s="63" t="s">
        <v>179</v>
      </c>
      <c r="D105" s="64">
        <v>0</v>
      </c>
      <c r="E105" s="70" t="s">
        <v>3</v>
      </c>
      <c r="F105" s="62">
        <v>0</v>
      </c>
      <c r="G105" s="62">
        <v>0</v>
      </c>
      <c r="H105" s="62">
        <v>0</v>
      </c>
      <c r="L105" s="63" t="s">
        <v>178</v>
      </c>
      <c r="M105" s="63" t="s">
        <v>179</v>
      </c>
      <c r="N105" s="69">
        <f>VLOOKUP($B105,'[1]County-level MSW Burned'!$A$2:$J$3225,9,FALSE)</f>
        <v>0</v>
      </c>
      <c r="O105" s="70" t="s">
        <v>3</v>
      </c>
      <c r="P105" s="62">
        <v>1</v>
      </c>
      <c r="Q105" s="71">
        <f t="shared" si="37"/>
        <v>0</v>
      </c>
      <c r="R105" s="41">
        <f t="shared" si="30"/>
        <v>0</v>
      </c>
      <c r="S105" s="41"/>
      <c r="T105" s="41"/>
      <c r="U105" s="63" t="s">
        <v>178</v>
      </c>
      <c r="V105" s="63" t="s">
        <v>180</v>
      </c>
      <c r="W105" s="63" t="s">
        <v>179</v>
      </c>
      <c r="X105" s="69">
        <f>VLOOKUP($B105,'[2]County-level Brush Waste Burned'!$A$2:$K$3225,10,FALSE)</f>
        <v>0</v>
      </c>
      <c r="Y105" s="70" t="s">
        <v>3</v>
      </c>
      <c r="Z105" s="62">
        <v>1.66</v>
      </c>
      <c r="AA105" s="71">
        <f t="shared" si="34"/>
        <v>0</v>
      </c>
      <c r="AB105" s="68">
        <f t="shared" si="35"/>
        <v>0</v>
      </c>
      <c r="AE105" s="63" t="s">
        <v>178</v>
      </c>
      <c r="AF105" s="63"/>
      <c r="AG105" s="63" t="s">
        <v>179</v>
      </c>
      <c r="AH105" s="69">
        <v>0</v>
      </c>
      <c r="AI105" s="70" t="s">
        <v>3</v>
      </c>
      <c r="AJ105" s="62">
        <v>0.76</v>
      </c>
      <c r="AK105" s="69">
        <f t="shared" si="36"/>
        <v>0</v>
      </c>
      <c r="AL105" s="80"/>
      <c r="AM105" s="80"/>
      <c r="AN105" s="72"/>
      <c r="AO105" s="73">
        <f t="shared" si="29"/>
        <v>0</v>
      </c>
      <c r="AP105" s="74"/>
    </row>
    <row r="106" spans="2:42">
      <c r="B106" s="63" t="s">
        <v>181</v>
      </c>
      <c r="C106" s="63" t="s">
        <v>182</v>
      </c>
      <c r="D106" s="64">
        <v>12715.36603360753</v>
      </c>
      <c r="E106" s="70" t="s">
        <v>3</v>
      </c>
      <c r="F106" s="62">
        <v>0</v>
      </c>
      <c r="G106" s="62">
        <v>0</v>
      </c>
      <c r="H106" s="62">
        <v>0</v>
      </c>
      <c r="L106" s="63" t="s">
        <v>181</v>
      </c>
      <c r="M106" s="63" t="s">
        <v>182</v>
      </c>
      <c r="N106" s="69">
        <f>VLOOKUP($B106,'[1]County-level MSW Burned'!$A$2:$J$3225,9,FALSE)</f>
        <v>4308.3882994934174</v>
      </c>
      <c r="O106" s="70" t="s">
        <v>3</v>
      </c>
      <c r="P106" s="62">
        <v>1</v>
      </c>
      <c r="Q106" s="71">
        <f t="shared" si="37"/>
        <v>2.1541941497467088</v>
      </c>
      <c r="R106" s="41">
        <f t="shared" si="30"/>
        <v>1.6390607661116263E-3</v>
      </c>
      <c r="S106" s="41"/>
      <c r="T106" s="41"/>
      <c r="U106" s="63" t="s">
        <v>181</v>
      </c>
      <c r="V106" s="63" t="s">
        <v>183</v>
      </c>
      <c r="W106" s="63" t="s">
        <v>182</v>
      </c>
      <c r="X106" s="69">
        <f>VLOOKUP($B106,'[2]County-level Brush Waste Burned'!$A$2:$K$3225,10,FALSE)</f>
        <v>197.11271875935586</v>
      </c>
      <c r="Y106" s="70" t="s">
        <v>3</v>
      </c>
      <c r="Z106" s="62">
        <v>1.66</v>
      </c>
      <c r="AA106" s="71">
        <f t="shared" si="34"/>
        <v>0.16360355657026535</v>
      </c>
      <c r="AB106" s="68">
        <f t="shared" si="35"/>
        <v>1.2448096695563668E-4</v>
      </c>
      <c r="AE106" s="63" t="s">
        <v>181</v>
      </c>
      <c r="AF106" s="63"/>
      <c r="AG106" s="63" t="s">
        <v>182</v>
      </c>
      <c r="AH106" s="69">
        <v>197.11271875935586</v>
      </c>
      <c r="AI106" s="70" t="s">
        <v>3</v>
      </c>
      <c r="AJ106" s="62">
        <v>0.76</v>
      </c>
      <c r="AK106" s="69">
        <f t="shared" si="36"/>
        <v>7.4902833128555224E-2</v>
      </c>
      <c r="AL106" s="80"/>
      <c r="AM106" s="80"/>
      <c r="AN106" s="72"/>
      <c r="AO106" s="73">
        <f t="shared" si="29"/>
        <v>2.3927005394455292</v>
      </c>
      <c r="AP106" s="74"/>
    </row>
    <row r="107" spans="2:42">
      <c r="B107" s="63" t="s">
        <v>184</v>
      </c>
      <c r="C107" s="63" t="s">
        <v>185</v>
      </c>
      <c r="D107" s="64">
        <v>0</v>
      </c>
      <c r="E107" s="70" t="s">
        <v>3</v>
      </c>
      <c r="F107" s="62">
        <v>0</v>
      </c>
      <c r="G107" s="62">
        <v>0</v>
      </c>
      <c r="H107" s="62">
        <v>0</v>
      </c>
      <c r="L107" s="63" t="s">
        <v>184</v>
      </c>
      <c r="M107" s="63" t="s">
        <v>185</v>
      </c>
      <c r="N107" s="69">
        <f>VLOOKUP($B107,'[1]County-level MSW Burned'!$A$2:$J$3225,9,FALSE)</f>
        <v>0</v>
      </c>
      <c r="O107" s="70" t="s">
        <v>3</v>
      </c>
      <c r="P107" s="62">
        <v>1</v>
      </c>
      <c r="Q107" s="71">
        <f t="shared" si="37"/>
        <v>0</v>
      </c>
      <c r="R107" s="41">
        <f t="shared" si="30"/>
        <v>0</v>
      </c>
      <c r="S107" s="41"/>
      <c r="T107" s="41"/>
      <c r="U107" s="63" t="s">
        <v>184</v>
      </c>
      <c r="V107" s="63" t="s">
        <v>186</v>
      </c>
      <c r="W107" s="63" t="s">
        <v>185</v>
      </c>
      <c r="X107" s="69">
        <f>VLOOKUP($B107,'[2]County-level Brush Waste Burned'!$A$2:$K$3225,10,FALSE)</f>
        <v>0</v>
      </c>
      <c r="Y107" s="70" t="s">
        <v>3</v>
      </c>
      <c r="Z107" s="62">
        <v>1.66</v>
      </c>
      <c r="AA107" s="71">
        <f t="shared" si="34"/>
        <v>0</v>
      </c>
      <c r="AB107" s="68">
        <f t="shared" si="35"/>
        <v>0</v>
      </c>
      <c r="AE107" s="63" t="s">
        <v>184</v>
      </c>
      <c r="AF107" s="63"/>
      <c r="AG107" s="63" t="s">
        <v>185</v>
      </c>
      <c r="AH107" s="69">
        <v>0</v>
      </c>
      <c r="AI107" s="70" t="s">
        <v>3</v>
      </c>
      <c r="AJ107" s="62">
        <v>0.76</v>
      </c>
      <c r="AK107" s="69">
        <f t="shared" si="36"/>
        <v>0</v>
      </c>
      <c r="AL107" s="80"/>
      <c r="AM107" s="80"/>
      <c r="AN107" s="72"/>
      <c r="AO107" s="73">
        <f t="shared" si="29"/>
        <v>0</v>
      </c>
      <c r="AP107" s="74"/>
    </row>
    <row r="108" spans="2:42">
      <c r="B108" s="63" t="s">
        <v>187</v>
      </c>
      <c r="C108" s="63" t="s">
        <v>188</v>
      </c>
      <c r="D108" s="64">
        <v>0</v>
      </c>
      <c r="E108" s="70" t="s">
        <v>3</v>
      </c>
      <c r="F108" s="62">
        <v>0</v>
      </c>
      <c r="G108" s="62">
        <v>0</v>
      </c>
      <c r="H108" s="62">
        <v>0</v>
      </c>
      <c r="L108" s="63" t="s">
        <v>187</v>
      </c>
      <c r="M108" s="63" t="s">
        <v>188</v>
      </c>
      <c r="N108" s="69">
        <f>VLOOKUP($B108,'[1]County-level MSW Burned'!$A$2:$J$3225,9,FALSE)</f>
        <v>0</v>
      </c>
      <c r="O108" s="70" t="s">
        <v>3</v>
      </c>
      <c r="P108" s="62">
        <v>1</v>
      </c>
      <c r="Q108" s="71">
        <f t="shared" si="37"/>
        <v>0</v>
      </c>
      <c r="R108" s="41">
        <f t="shared" si="30"/>
        <v>0</v>
      </c>
      <c r="S108" s="41"/>
      <c r="T108" s="41"/>
      <c r="U108" s="63" t="s">
        <v>187</v>
      </c>
      <c r="V108" s="63" t="s">
        <v>189</v>
      </c>
      <c r="W108" s="63" t="s">
        <v>188</v>
      </c>
      <c r="X108" s="69">
        <f>VLOOKUP($B108,'[2]County-level Brush Waste Burned'!$A$2:$K$3225,10,FALSE)</f>
        <v>0</v>
      </c>
      <c r="Y108" s="70" t="s">
        <v>3</v>
      </c>
      <c r="Z108" s="62">
        <v>1.66</v>
      </c>
      <c r="AA108" s="71">
        <f t="shared" si="34"/>
        <v>0</v>
      </c>
      <c r="AB108" s="68">
        <f t="shared" si="35"/>
        <v>0</v>
      </c>
      <c r="AE108" s="63" t="s">
        <v>187</v>
      </c>
      <c r="AF108" s="63"/>
      <c r="AG108" s="63" t="s">
        <v>188</v>
      </c>
      <c r="AH108" s="69">
        <v>0</v>
      </c>
      <c r="AI108" s="70" t="s">
        <v>3</v>
      </c>
      <c r="AJ108" s="62">
        <v>0.76</v>
      </c>
      <c r="AK108" s="69">
        <f t="shared" si="36"/>
        <v>0</v>
      </c>
      <c r="AL108" s="80"/>
      <c r="AM108" s="80"/>
      <c r="AN108" s="72"/>
      <c r="AO108" s="73">
        <f t="shared" si="29"/>
        <v>0</v>
      </c>
      <c r="AP108" s="74"/>
    </row>
    <row r="109" spans="2:42">
      <c r="B109" s="63" t="s">
        <v>190</v>
      </c>
      <c r="C109" s="63" t="s">
        <v>191</v>
      </c>
      <c r="D109" s="64">
        <v>0</v>
      </c>
      <c r="E109" s="75" t="s">
        <v>3</v>
      </c>
      <c r="F109" s="62">
        <v>0</v>
      </c>
      <c r="G109" s="62">
        <v>0</v>
      </c>
      <c r="H109" s="62">
        <v>0</v>
      </c>
      <c r="L109" s="63" t="s">
        <v>190</v>
      </c>
      <c r="M109" s="63" t="s">
        <v>191</v>
      </c>
      <c r="N109" s="69">
        <f>VLOOKUP($B109,'[1]County-level MSW Burned'!$A$2:$J$3225,9,FALSE)</f>
        <v>0</v>
      </c>
      <c r="O109" s="70" t="s">
        <v>3</v>
      </c>
      <c r="P109" s="62">
        <v>1</v>
      </c>
      <c r="Q109" s="71">
        <f t="shared" si="37"/>
        <v>0</v>
      </c>
      <c r="R109" s="41">
        <f t="shared" si="30"/>
        <v>0</v>
      </c>
      <c r="S109" s="41"/>
      <c r="T109" s="41"/>
      <c r="U109" s="63" t="s">
        <v>190</v>
      </c>
      <c r="V109" s="63" t="s">
        <v>192</v>
      </c>
      <c r="W109" s="63" t="s">
        <v>191</v>
      </c>
      <c r="X109" s="69">
        <f>VLOOKUP($B109,'[2]County-level Brush Waste Burned'!$A$2:$K$3225,10,FALSE)</f>
        <v>0</v>
      </c>
      <c r="Y109" s="75" t="s">
        <v>3</v>
      </c>
      <c r="Z109" s="62">
        <v>1.66</v>
      </c>
      <c r="AA109" s="71">
        <f t="shared" si="34"/>
        <v>0</v>
      </c>
      <c r="AB109" s="68">
        <f t="shared" si="35"/>
        <v>0</v>
      </c>
      <c r="AE109" s="63" t="s">
        <v>190</v>
      </c>
      <c r="AF109" s="63"/>
      <c r="AG109" s="63" t="s">
        <v>191</v>
      </c>
      <c r="AH109" s="69">
        <v>0</v>
      </c>
      <c r="AI109" s="70" t="s">
        <v>3</v>
      </c>
      <c r="AJ109" s="62">
        <v>0.76</v>
      </c>
      <c r="AK109" s="69">
        <f t="shared" si="36"/>
        <v>0</v>
      </c>
      <c r="AL109" s="80"/>
      <c r="AM109" s="80"/>
      <c r="AN109" s="72"/>
      <c r="AO109" s="73">
        <f t="shared" si="29"/>
        <v>0</v>
      </c>
      <c r="AP109" s="74"/>
    </row>
    <row r="110" spans="2:42">
      <c r="B110" s="63" t="s">
        <v>193</v>
      </c>
      <c r="C110" s="63" t="s">
        <v>194</v>
      </c>
      <c r="D110" s="64">
        <v>0</v>
      </c>
      <c r="E110" s="70" t="s">
        <v>3</v>
      </c>
      <c r="F110" s="62">
        <v>0</v>
      </c>
      <c r="G110" s="62">
        <v>0</v>
      </c>
      <c r="H110" s="62">
        <v>0</v>
      </c>
      <c r="L110" s="63" t="s">
        <v>193</v>
      </c>
      <c r="M110" s="63" t="s">
        <v>194</v>
      </c>
      <c r="N110" s="69">
        <f>VLOOKUP($B110,'[1]County-level MSW Burned'!$A$2:$J$3225,9,FALSE)</f>
        <v>0</v>
      </c>
      <c r="O110" s="70" t="s">
        <v>3</v>
      </c>
      <c r="P110" s="62">
        <v>1</v>
      </c>
      <c r="Q110" s="71">
        <f t="shared" si="37"/>
        <v>0</v>
      </c>
      <c r="R110" s="41">
        <f t="shared" si="30"/>
        <v>0</v>
      </c>
      <c r="S110" s="41"/>
      <c r="T110" s="41"/>
      <c r="U110" s="63" t="s">
        <v>193</v>
      </c>
      <c r="V110" s="63" t="s">
        <v>195</v>
      </c>
      <c r="W110" s="63" t="s">
        <v>194</v>
      </c>
      <c r="X110" s="69">
        <f>VLOOKUP($B110,'[2]County-level Brush Waste Burned'!$A$2:$K$3225,10,FALSE)</f>
        <v>0</v>
      </c>
      <c r="Y110" s="70" t="s">
        <v>3</v>
      </c>
      <c r="Z110" s="62">
        <v>1.66</v>
      </c>
      <c r="AA110" s="71">
        <f t="shared" si="34"/>
        <v>0</v>
      </c>
      <c r="AB110" s="68">
        <f t="shared" si="35"/>
        <v>0</v>
      </c>
      <c r="AE110" s="63" t="s">
        <v>193</v>
      </c>
      <c r="AF110" s="63"/>
      <c r="AG110" s="63" t="s">
        <v>194</v>
      </c>
      <c r="AH110" s="69">
        <v>0</v>
      </c>
      <c r="AI110" s="70" t="s">
        <v>3</v>
      </c>
      <c r="AJ110" s="62">
        <v>0.76</v>
      </c>
      <c r="AK110" s="69">
        <f t="shared" si="36"/>
        <v>0</v>
      </c>
      <c r="AL110" s="80"/>
      <c r="AM110" s="80"/>
      <c r="AN110" s="72"/>
      <c r="AO110" s="73">
        <f t="shared" si="29"/>
        <v>0</v>
      </c>
      <c r="AP110" s="74"/>
    </row>
    <row r="111" spans="2:42">
      <c r="B111" s="63" t="s">
        <v>196</v>
      </c>
      <c r="C111" s="63" t="s">
        <v>197</v>
      </c>
      <c r="D111" s="64">
        <v>0</v>
      </c>
      <c r="E111" s="75" t="s">
        <v>3</v>
      </c>
      <c r="F111" s="62">
        <v>0</v>
      </c>
      <c r="G111" s="62">
        <v>0</v>
      </c>
      <c r="H111" s="62">
        <v>0</v>
      </c>
      <c r="L111" s="63" t="s">
        <v>196</v>
      </c>
      <c r="M111" s="63" t="s">
        <v>197</v>
      </c>
      <c r="N111" s="69">
        <f>VLOOKUP($B111,'[1]County-level MSW Burned'!$A$2:$J$3225,9,FALSE)</f>
        <v>0</v>
      </c>
      <c r="O111" s="70" t="s">
        <v>3</v>
      </c>
      <c r="P111" s="62">
        <v>1</v>
      </c>
      <c r="Q111" s="71">
        <f t="shared" si="37"/>
        <v>0</v>
      </c>
      <c r="R111" s="41">
        <f t="shared" si="30"/>
        <v>0</v>
      </c>
      <c r="S111" s="41"/>
      <c r="T111" s="41"/>
      <c r="U111" s="63" t="s">
        <v>196</v>
      </c>
      <c r="V111" s="63" t="s">
        <v>198</v>
      </c>
      <c r="W111" s="63" t="s">
        <v>197</v>
      </c>
      <c r="X111" s="69">
        <f>VLOOKUP($B111,'[2]County-level Brush Waste Burned'!$A$2:$K$3225,10,FALSE)</f>
        <v>0</v>
      </c>
      <c r="Y111" s="75" t="s">
        <v>3</v>
      </c>
      <c r="Z111" s="62">
        <v>1.66</v>
      </c>
      <c r="AA111" s="71">
        <f t="shared" si="34"/>
        <v>0</v>
      </c>
      <c r="AB111" s="68">
        <f t="shared" si="35"/>
        <v>0</v>
      </c>
      <c r="AE111" s="63" t="s">
        <v>196</v>
      </c>
      <c r="AF111" s="63"/>
      <c r="AG111" s="63" t="s">
        <v>197</v>
      </c>
      <c r="AH111" s="69">
        <v>0</v>
      </c>
      <c r="AI111" s="70" t="s">
        <v>3</v>
      </c>
      <c r="AJ111" s="62">
        <v>0.76</v>
      </c>
      <c r="AK111" s="69">
        <f t="shared" si="36"/>
        <v>0</v>
      </c>
      <c r="AL111" s="80"/>
      <c r="AM111" s="80"/>
      <c r="AN111" s="72"/>
      <c r="AO111" s="73">
        <f t="shared" si="29"/>
        <v>0</v>
      </c>
      <c r="AP111" s="74"/>
    </row>
    <row r="112" spans="2:42">
      <c r="B112" s="63" t="s">
        <v>199</v>
      </c>
      <c r="C112" s="63" t="s">
        <v>200</v>
      </c>
      <c r="D112" s="64">
        <v>0</v>
      </c>
      <c r="E112" s="70" t="s">
        <v>3</v>
      </c>
      <c r="F112" s="62">
        <v>0</v>
      </c>
      <c r="G112" s="67">
        <v>0</v>
      </c>
      <c r="H112" s="68">
        <f>SUM(G112*0.07)/92</f>
        <v>0</v>
      </c>
      <c r="I112" s="68"/>
      <c r="J112" s="68"/>
      <c r="K112" s="68"/>
      <c r="L112" s="63" t="s">
        <v>199</v>
      </c>
      <c r="M112" s="63" t="s">
        <v>200</v>
      </c>
      <c r="N112" s="69">
        <f>VLOOKUP($B112,'[1]County-level MSW Burned'!$A$2:$J$3225,9,FALSE)</f>
        <v>0</v>
      </c>
      <c r="O112" s="70" t="s">
        <v>3</v>
      </c>
      <c r="P112" s="62">
        <v>1</v>
      </c>
      <c r="Q112" s="71">
        <f t="shared" si="37"/>
        <v>0</v>
      </c>
      <c r="R112" s="41">
        <f t="shared" si="30"/>
        <v>0</v>
      </c>
      <c r="S112" s="41"/>
      <c r="T112" s="41"/>
      <c r="U112" s="63" t="s">
        <v>199</v>
      </c>
      <c r="V112" s="63" t="s">
        <v>201</v>
      </c>
      <c r="W112" s="63" t="s">
        <v>200</v>
      </c>
      <c r="X112" s="69">
        <f>VLOOKUP($B112,'[2]County-level Brush Waste Burned'!$A$2:$K$3225,10,FALSE)</f>
        <v>0</v>
      </c>
      <c r="Y112" s="70" t="s">
        <v>3</v>
      </c>
      <c r="Z112" s="62">
        <v>1.66</v>
      </c>
      <c r="AA112" s="71">
        <f t="shared" si="34"/>
        <v>0</v>
      </c>
      <c r="AB112" s="68">
        <f t="shared" si="35"/>
        <v>0</v>
      </c>
      <c r="AE112" s="63" t="s">
        <v>199</v>
      </c>
      <c r="AF112" s="63"/>
      <c r="AG112" s="63" t="s">
        <v>200</v>
      </c>
      <c r="AH112" s="69">
        <v>0</v>
      </c>
      <c r="AI112" s="70" t="s">
        <v>3</v>
      </c>
      <c r="AJ112" s="62">
        <v>0.76</v>
      </c>
      <c r="AK112" s="69">
        <f t="shared" si="36"/>
        <v>0</v>
      </c>
      <c r="AL112" s="80"/>
      <c r="AM112" s="80"/>
      <c r="AN112" s="72"/>
      <c r="AO112" s="73">
        <f t="shared" si="29"/>
        <v>0</v>
      </c>
      <c r="AP112" s="74"/>
    </row>
    <row r="113" spans="2:42">
      <c r="N113" s="69"/>
      <c r="Q113" s="77">
        <f>SUM(Q99:Q112)</f>
        <v>6.462234862419292</v>
      </c>
      <c r="R113" s="73">
        <f>SUM(R99:R112)</f>
        <v>4.9169178301016348E-3</v>
      </c>
      <c r="S113" s="73"/>
      <c r="T113" s="73"/>
      <c r="X113" s="69"/>
      <c r="AA113" s="77">
        <f>SUM(AA99:AA112)</f>
        <v>0.47861667436308031</v>
      </c>
      <c r="AB113" s="74">
        <f>SUM(AB99:AB112)</f>
        <v>3.641648609284307E-4</v>
      </c>
      <c r="AE113" s="62"/>
      <c r="AF113" s="62"/>
      <c r="AG113" s="62"/>
      <c r="AH113" s="62"/>
      <c r="AI113" s="62"/>
      <c r="AJ113" s="62"/>
      <c r="AK113" s="73">
        <f>SUM(AK99:AK112)</f>
        <v>0.21912570633490422</v>
      </c>
      <c r="AL113" s="62"/>
      <c r="AM113" s="62"/>
      <c r="AN113" s="72"/>
      <c r="AO113" s="73">
        <f t="shared" si="29"/>
        <v>7.159977243117277</v>
      </c>
      <c r="AP113" s="74"/>
    </row>
    <row r="114" spans="2:42">
      <c r="B114" s="63" t="s">
        <v>160</v>
      </c>
      <c r="C114" s="63" t="s">
        <v>161</v>
      </c>
      <c r="D114" s="64">
        <v>0</v>
      </c>
      <c r="E114" s="81" t="s">
        <v>0</v>
      </c>
      <c r="F114" s="62">
        <v>0</v>
      </c>
      <c r="G114" s="62">
        <v>0</v>
      </c>
      <c r="H114" s="62">
        <v>0</v>
      </c>
      <c r="L114" s="63" t="s">
        <v>160</v>
      </c>
      <c r="M114" s="63" t="s">
        <v>161</v>
      </c>
      <c r="N114" s="64">
        <v>0</v>
      </c>
      <c r="O114" s="81" t="s">
        <v>0</v>
      </c>
      <c r="P114" s="62">
        <f>VLOOKUP($E126,'[1]Emission Factors'!$B$2:$E$9,2,FALSE)</f>
        <v>8.56</v>
      </c>
      <c r="Q114" s="71">
        <f>N114*P114/2000</f>
        <v>0</v>
      </c>
      <c r="R114" s="41">
        <v>0</v>
      </c>
      <c r="S114" s="41"/>
      <c r="T114" s="41"/>
      <c r="U114" s="63" t="s">
        <v>160</v>
      </c>
      <c r="V114" s="63" t="s">
        <v>162</v>
      </c>
      <c r="W114" s="63" t="s">
        <v>161</v>
      </c>
      <c r="X114" s="62">
        <v>0</v>
      </c>
      <c r="Y114" s="81" t="s">
        <v>0</v>
      </c>
      <c r="Z114" s="62">
        <v>19</v>
      </c>
      <c r="AA114" s="71">
        <f t="shared" si="34"/>
        <v>0</v>
      </c>
      <c r="AB114" s="68">
        <f>SUM(AA114*0.07)/92</f>
        <v>0</v>
      </c>
      <c r="AE114" s="63" t="s">
        <v>160</v>
      </c>
      <c r="AF114" s="63"/>
      <c r="AG114" s="63" t="s">
        <v>161</v>
      </c>
      <c r="AH114" s="69">
        <v>0</v>
      </c>
      <c r="AI114" s="81" t="s">
        <v>0</v>
      </c>
      <c r="AJ114" s="62">
        <v>28</v>
      </c>
      <c r="AK114" s="69">
        <f t="shared" ref="AK114:AK127" si="38">AH114*AJ114/2000</f>
        <v>0</v>
      </c>
      <c r="AL114" s="68">
        <f t="shared" ref="AL114:AL127" si="39">SUM(AK114*0.07)/92</f>
        <v>0</v>
      </c>
      <c r="AM114" s="80"/>
      <c r="AN114" s="72"/>
      <c r="AO114" s="73">
        <f t="shared" si="29"/>
        <v>0</v>
      </c>
      <c r="AP114" s="74">
        <f t="shared" ref="AP114:AP128" si="40">SUM(H114,R114,AB114,AL11)</f>
        <v>8.3987158427899465E-3</v>
      </c>
    </row>
    <row r="115" spans="2:42">
      <c r="B115" s="63" t="s">
        <v>163</v>
      </c>
      <c r="C115" s="63" t="s">
        <v>164</v>
      </c>
      <c r="D115" s="64">
        <v>10929.443139100809</v>
      </c>
      <c r="E115" s="81" t="s">
        <v>0</v>
      </c>
      <c r="F115" s="66">
        <v>11.6</v>
      </c>
      <c r="G115" s="67">
        <v>63.390770206784694</v>
      </c>
      <c r="H115" s="68">
        <f t="shared" ref="H115:H128" si="41">SUM(G115*0.07)/92</f>
        <v>4.8232107766031838E-2</v>
      </c>
      <c r="I115" s="68"/>
      <c r="J115" s="68"/>
      <c r="K115" s="68"/>
      <c r="L115" s="63" t="s">
        <v>163</v>
      </c>
      <c r="M115" s="63" t="s">
        <v>164</v>
      </c>
      <c r="N115" s="69">
        <v>4117.12</v>
      </c>
      <c r="O115" s="81" t="s">
        <v>0</v>
      </c>
      <c r="P115" s="62">
        <f>VLOOKUP($E127,'[1]Emission Factors'!$B$2:$E$9,2,FALSE)</f>
        <v>8.56</v>
      </c>
      <c r="Q115" s="71">
        <f t="shared" ref="Q115:Q127" si="42">N115*P115/2000</f>
        <v>17.621273600000002</v>
      </c>
      <c r="R115" s="41">
        <f t="shared" ref="R115:R128" si="43">SUM(Q115*0.07)/92</f>
        <v>1.3407490782608698E-2</v>
      </c>
      <c r="S115" s="41"/>
      <c r="T115" s="41"/>
      <c r="U115" s="63" t="s">
        <v>163</v>
      </c>
      <c r="V115" s="63" t="s">
        <v>165</v>
      </c>
      <c r="W115" s="63" t="s">
        <v>164</v>
      </c>
      <c r="X115" s="69">
        <v>188.36</v>
      </c>
      <c r="Y115" s="81" t="s">
        <v>0</v>
      </c>
      <c r="Z115" s="62">
        <v>19</v>
      </c>
      <c r="AA115" s="71">
        <f t="shared" si="34"/>
        <v>1.78942</v>
      </c>
      <c r="AB115" s="68">
        <f>SUM(AA115*0.07)/92</f>
        <v>1.3615152173913046E-3</v>
      </c>
      <c r="AE115" s="63" t="s">
        <v>163</v>
      </c>
      <c r="AF115" s="63"/>
      <c r="AG115" s="63" t="s">
        <v>164</v>
      </c>
      <c r="AH115" s="69">
        <v>188.36184638237592</v>
      </c>
      <c r="AI115" s="81" t="s">
        <v>0</v>
      </c>
      <c r="AJ115" s="62">
        <v>28</v>
      </c>
      <c r="AK115" s="69">
        <f t="shared" si="38"/>
        <v>2.6370658493532626</v>
      </c>
      <c r="AL115" s="68">
        <f t="shared" si="39"/>
        <v>2.0064631462470479E-3</v>
      </c>
      <c r="AM115" s="80"/>
      <c r="AN115" s="72"/>
      <c r="AO115" s="73">
        <f t="shared" si="29"/>
        <v>85.438529656137973</v>
      </c>
      <c r="AP115" s="74">
        <f t="shared" si="40"/>
        <v>6.3001113766031847E-2</v>
      </c>
    </row>
    <row r="116" spans="2:42">
      <c r="B116" s="63" t="s">
        <v>166</v>
      </c>
      <c r="C116" s="63" t="s">
        <v>167</v>
      </c>
      <c r="D116" s="64">
        <v>0</v>
      </c>
      <c r="E116" s="81" t="s">
        <v>0</v>
      </c>
      <c r="F116" s="66">
        <v>11.6</v>
      </c>
      <c r="G116" s="67">
        <v>0</v>
      </c>
      <c r="H116" s="68">
        <f t="shared" si="41"/>
        <v>0</v>
      </c>
      <c r="I116" s="68"/>
      <c r="J116" s="68"/>
      <c r="K116" s="68"/>
      <c r="L116" s="63" t="s">
        <v>166</v>
      </c>
      <c r="M116" s="63" t="s">
        <v>167</v>
      </c>
      <c r="N116" s="69">
        <f>VLOOKUP($B118,'[1]County-level MSW Burned'!$A$2:$J$3225,9,FALSE)</f>
        <v>0</v>
      </c>
      <c r="O116" s="81" t="s">
        <v>0</v>
      </c>
      <c r="P116" s="62">
        <v>8.56</v>
      </c>
      <c r="Q116" s="71">
        <f t="shared" si="42"/>
        <v>0</v>
      </c>
      <c r="R116" s="41">
        <f t="shared" si="43"/>
        <v>0</v>
      </c>
      <c r="S116" s="41"/>
      <c r="T116" s="41"/>
      <c r="U116" s="63" t="s">
        <v>166</v>
      </c>
      <c r="V116" s="63" t="s">
        <v>168</v>
      </c>
      <c r="W116" s="63" t="s">
        <v>167</v>
      </c>
      <c r="X116" s="62">
        <v>0</v>
      </c>
      <c r="Y116" s="81" t="s">
        <v>0</v>
      </c>
      <c r="Z116" s="62">
        <v>19</v>
      </c>
      <c r="AA116" s="71">
        <f t="shared" si="34"/>
        <v>0</v>
      </c>
      <c r="AB116" s="68">
        <f>SUM(AA116*0.07)/92</f>
        <v>0</v>
      </c>
      <c r="AE116" s="63" t="s">
        <v>166</v>
      </c>
      <c r="AF116" s="63"/>
      <c r="AG116" s="63" t="s">
        <v>167</v>
      </c>
      <c r="AH116" s="69">
        <v>0</v>
      </c>
      <c r="AI116" s="81" t="s">
        <v>0</v>
      </c>
      <c r="AJ116" s="62">
        <v>28</v>
      </c>
      <c r="AK116" s="69">
        <f t="shared" si="38"/>
        <v>0</v>
      </c>
      <c r="AL116" s="68">
        <f t="shared" si="39"/>
        <v>0</v>
      </c>
      <c r="AM116" s="80"/>
      <c r="AN116" s="72"/>
      <c r="AO116" s="73">
        <f t="shared" si="29"/>
        <v>0</v>
      </c>
      <c r="AP116" s="74">
        <f t="shared" si="40"/>
        <v>0</v>
      </c>
    </row>
    <row r="117" spans="2:42">
      <c r="B117" s="63" t="s">
        <v>169</v>
      </c>
      <c r="C117" s="63" t="s">
        <v>170</v>
      </c>
      <c r="D117" s="64">
        <v>2146.1353716040312</v>
      </c>
      <c r="E117" s="81" t="s">
        <v>0</v>
      </c>
      <c r="F117" s="66">
        <v>11.6</v>
      </c>
      <c r="G117" s="67">
        <v>12.447585155303381</v>
      </c>
      <c r="H117" s="68">
        <f t="shared" si="41"/>
        <v>9.4709887051221391E-3</v>
      </c>
      <c r="I117" s="68"/>
      <c r="J117" s="68"/>
      <c r="K117" s="68"/>
      <c r="L117" s="63" t="s">
        <v>169</v>
      </c>
      <c r="M117" s="63" t="s">
        <v>170</v>
      </c>
      <c r="N117" s="69">
        <v>640.85</v>
      </c>
      <c r="O117" s="81" t="s">
        <v>0</v>
      </c>
      <c r="P117" s="62">
        <v>8.56</v>
      </c>
      <c r="Q117" s="71">
        <f t="shared" si="42"/>
        <v>2.7428380000000003</v>
      </c>
      <c r="R117" s="41">
        <f t="shared" si="43"/>
        <v>2.0869419565217396E-3</v>
      </c>
      <c r="S117" s="41"/>
      <c r="T117" s="41"/>
      <c r="U117" s="63" t="s">
        <v>169</v>
      </c>
      <c r="V117" s="63" t="s">
        <v>171</v>
      </c>
      <c r="W117" s="63" t="s">
        <v>170</v>
      </c>
      <c r="X117" s="69">
        <f>VLOOKUP($B117,'[2]County-level Brush Waste Burned'!$A$2:$K$3225,10,FALSE)</f>
        <v>14.659755827791106</v>
      </c>
      <c r="Y117" s="81" t="s">
        <v>0</v>
      </c>
      <c r="Z117" s="62">
        <v>19</v>
      </c>
      <c r="AA117" s="71">
        <f t="shared" si="34"/>
        <v>0.13926768036401549</v>
      </c>
      <c r="AB117" s="68">
        <f>SUM(AA117*0.07)/92</f>
        <v>1.0596453940740311E-4</v>
      </c>
      <c r="AE117" s="63" t="s">
        <v>169</v>
      </c>
      <c r="AF117" s="63"/>
      <c r="AG117" s="63" t="s">
        <v>170</v>
      </c>
      <c r="AH117" s="69">
        <v>14.659755827791106</v>
      </c>
      <c r="AI117" s="81" t="s">
        <v>0</v>
      </c>
      <c r="AJ117" s="62">
        <v>28</v>
      </c>
      <c r="AK117" s="69">
        <f t="shared" si="38"/>
        <v>0.20523658158907548</v>
      </c>
      <c r="AL117" s="68">
        <f t="shared" si="39"/>
        <v>1.5615826860038352E-4</v>
      </c>
      <c r="AM117" s="80"/>
      <c r="AN117" s="72"/>
      <c r="AO117" s="73">
        <f t="shared" si="29"/>
        <v>15.534927417256473</v>
      </c>
      <c r="AP117" s="74">
        <f t="shared" si="40"/>
        <v>1.1663895201051282E-2</v>
      </c>
    </row>
    <row r="118" spans="2:42">
      <c r="B118" s="63" t="s">
        <v>172</v>
      </c>
      <c r="C118" s="63" t="s">
        <v>173</v>
      </c>
      <c r="D118" s="64">
        <v>0</v>
      </c>
      <c r="E118" s="81" t="s">
        <v>0</v>
      </c>
      <c r="F118" s="66">
        <v>11.6</v>
      </c>
      <c r="G118" s="67">
        <v>0</v>
      </c>
      <c r="H118" s="68">
        <f t="shared" si="41"/>
        <v>0</v>
      </c>
      <c r="I118" s="68"/>
      <c r="J118" s="68"/>
      <c r="K118" s="68"/>
      <c r="L118" s="63" t="s">
        <v>172</v>
      </c>
      <c r="M118" s="63" t="s">
        <v>173</v>
      </c>
      <c r="N118" s="69">
        <f>VLOOKUP($B120,'[1]County-level MSW Burned'!$A$2:$J$3225,9,FALSE)</f>
        <v>0</v>
      </c>
      <c r="O118" s="81" t="s">
        <v>0</v>
      </c>
      <c r="P118" s="62">
        <v>8.56</v>
      </c>
      <c r="Q118" s="71">
        <f t="shared" si="42"/>
        <v>0</v>
      </c>
      <c r="R118" s="41">
        <f t="shared" si="43"/>
        <v>0</v>
      </c>
      <c r="S118" s="41"/>
      <c r="T118" s="41"/>
      <c r="U118" s="63" t="s">
        <v>172</v>
      </c>
      <c r="V118" s="63" t="s">
        <v>174</v>
      </c>
      <c r="W118" s="63" t="s">
        <v>173</v>
      </c>
      <c r="X118" s="69">
        <f>VLOOKUP($B118,'[2]County-level Brush Waste Burned'!$A$2:$K$3225,10,FALSE)</f>
        <v>0</v>
      </c>
      <c r="Y118" s="81" t="s">
        <v>0</v>
      </c>
      <c r="Z118" s="62">
        <v>19</v>
      </c>
      <c r="AA118" s="71">
        <f t="shared" si="34"/>
        <v>0</v>
      </c>
      <c r="AB118" s="68">
        <f t="shared" ref="AB118:AB127" si="44">SUM(AA118*0.07)/92</f>
        <v>0</v>
      </c>
      <c r="AE118" s="63" t="s">
        <v>172</v>
      </c>
      <c r="AF118" s="63"/>
      <c r="AG118" s="63" t="s">
        <v>173</v>
      </c>
      <c r="AH118" s="69">
        <v>0</v>
      </c>
      <c r="AI118" s="81" t="s">
        <v>0</v>
      </c>
      <c r="AJ118" s="62">
        <v>28</v>
      </c>
      <c r="AK118" s="69">
        <f t="shared" si="38"/>
        <v>0</v>
      </c>
      <c r="AL118" s="68">
        <f t="shared" si="39"/>
        <v>0</v>
      </c>
      <c r="AM118" s="80"/>
      <c r="AN118" s="72"/>
      <c r="AO118" s="73">
        <f t="shared" si="29"/>
        <v>0</v>
      </c>
      <c r="AP118" s="74">
        <f t="shared" si="40"/>
        <v>0</v>
      </c>
    </row>
    <row r="119" spans="2:42">
      <c r="B119" s="63" t="s">
        <v>175</v>
      </c>
      <c r="C119" s="63" t="s">
        <v>176</v>
      </c>
      <c r="D119" s="64">
        <v>1821.5217827759714</v>
      </c>
      <c r="E119" s="81" t="s">
        <v>0</v>
      </c>
      <c r="F119" s="66">
        <v>11.6</v>
      </c>
      <c r="G119" s="67">
        <v>10.564826340100634</v>
      </c>
      <c r="H119" s="68">
        <f t="shared" si="41"/>
        <v>8.0384548239896131E-3</v>
      </c>
      <c r="I119" s="68"/>
      <c r="J119" s="68"/>
      <c r="K119" s="68"/>
      <c r="L119" s="63" t="s">
        <v>175</v>
      </c>
      <c r="M119" s="63" t="s">
        <v>176</v>
      </c>
      <c r="N119" s="62">
        <v>3858.11</v>
      </c>
      <c r="O119" s="81" t="s">
        <v>0</v>
      </c>
      <c r="P119" s="62">
        <v>8.56</v>
      </c>
      <c r="Q119" s="71">
        <f t="shared" si="42"/>
        <v>16.512710800000001</v>
      </c>
      <c r="R119" s="41">
        <f t="shared" si="43"/>
        <v>1.2564019086956523E-2</v>
      </c>
      <c r="S119" s="41"/>
      <c r="T119" s="41"/>
      <c r="U119" s="63" t="s">
        <v>175</v>
      </c>
      <c r="V119" s="63" t="s">
        <v>177</v>
      </c>
      <c r="W119" s="63" t="s">
        <v>176</v>
      </c>
      <c r="X119" s="69">
        <f>VLOOKUP($B119,'[2]County-level Brush Waste Burned'!$A$2:$K$3225,10,FALSE)</f>
        <v>176.51227464864613</v>
      </c>
      <c r="Y119" s="81" t="s">
        <v>0</v>
      </c>
      <c r="Z119" s="62">
        <v>19</v>
      </c>
      <c r="AA119" s="71">
        <f t="shared" si="34"/>
        <v>1.6768666091621383</v>
      </c>
      <c r="AB119" s="68">
        <f t="shared" si="44"/>
        <v>1.2758767678407576E-3</v>
      </c>
      <c r="AE119" s="63" t="s">
        <v>175</v>
      </c>
      <c r="AF119" s="63"/>
      <c r="AG119" s="63" t="s">
        <v>176</v>
      </c>
      <c r="AH119" s="69">
        <v>176.51227464864613</v>
      </c>
      <c r="AI119" s="81" t="s">
        <v>0</v>
      </c>
      <c r="AJ119" s="62">
        <v>28</v>
      </c>
      <c r="AK119" s="69">
        <f t="shared" si="38"/>
        <v>2.471171845081046</v>
      </c>
      <c r="AL119" s="68">
        <f t="shared" si="39"/>
        <v>1.8802394473442744E-3</v>
      </c>
      <c r="AM119" s="80"/>
      <c r="AN119" s="72"/>
      <c r="AO119" s="73">
        <f t="shared" si="29"/>
        <v>31.22557559434382</v>
      </c>
      <c r="AP119" s="74">
        <f t="shared" si="40"/>
        <v>2.1878350678786893E-2</v>
      </c>
    </row>
    <row r="120" spans="2:42">
      <c r="B120" s="63" t="s">
        <v>178</v>
      </c>
      <c r="C120" s="63" t="s">
        <v>179</v>
      </c>
      <c r="D120" s="64">
        <v>0</v>
      </c>
      <c r="E120" s="81" t="s">
        <v>0</v>
      </c>
      <c r="F120" s="66">
        <v>11.6</v>
      </c>
      <c r="G120" s="67">
        <v>0</v>
      </c>
      <c r="H120" s="68">
        <f t="shared" si="41"/>
        <v>0</v>
      </c>
      <c r="I120" s="68"/>
      <c r="J120" s="68"/>
      <c r="K120" s="68"/>
      <c r="L120" s="63" t="s">
        <v>178</v>
      </c>
      <c r="M120" s="63" t="s">
        <v>179</v>
      </c>
      <c r="N120" s="62">
        <v>0</v>
      </c>
      <c r="O120" s="81" t="s">
        <v>0</v>
      </c>
      <c r="P120" s="62">
        <v>8.56</v>
      </c>
      <c r="Q120" s="71">
        <f t="shared" si="42"/>
        <v>0</v>
      </c>
      <c r="R120" s="41">
        <f t="shared" si="43"/>
        <v>0</v>
      </c>
      <c r="S120" s="41"/>
      <c r="T120" s="41"/>
      <c r="U120" s="63" t="s">
        <v>178</v>
      </c>
      <c r="V120" s="63" t="s">
        <v>180</v>
      </c>
      <c r="W120" s="63" t="s">
        <v>179</v>
      </c>
      <c r="X120" s="69">
        <f>VLOOKUP($B120,'[2]County-level Brush Waste Burned'!$A$2:$K$3225,10,FALSE)</f>
        <v>0</v>
      </c>
      <c r="Y120" s="81" t="s">
        <v>0</v>
      </c>
      <c r="Z120" s="62">
        <v>19</v>
      </c>
      <c r="AA120" s="71">
        <f t="shared" si="34"/>
        <v>0</v>
      </c>
      <c r="AB120" s="68">
        <f t="shared" si="44"/>
        <v>0</v>
      </c>
      <c r="AE120" s="63" t="s">
        <v>178</v>
      </c>
      <c r="AF120" s="63"/>
      <c r="AG120" s="63" t="s">
        <v>179</v>
      </c>
      <c r="AH120" s="69">
        <v>0</v>
      </c>
      <c r="AI120" s="81" t="s">
        <v>0</v>
      </c>
      <c r="AJ120" s="62">
        <v>28</v>
      </c>
      <c r="AK120" s="69">
        <f t="shared" si="38"/>
        <v>0</v>
      </c>
      <c r="AL120" s="68">
        <f t="shared" si="39"/>
        <v>0</v>
      </c>
      <c r="AM120" s="80"/>
      <c r="AN120" s="72"/>
      <c r="AO120" s="73">
        <f t="shared" si="29"/>
        <v>0</v>
      </c>
      <c r="AP120" s="74">
        <f t="shared" si="40"/>
        <v>0</v>
      </c>
    </row>
    <row r="121" spans="2:42">
      <c r="B121" s="63" t="s">
        <v>181</v>
      </c>
      <c r="C121" s="63" t="s">
        <v>182</v>
      </c>
      <c r="D121" s="64">
        <v>12715.36603360753</v>
      </c>
      <c r="E121" s="81" t="s">
        <v>0</v>
      </c>
      <c r="F121" s="66">
        <v>11.6</v>
      </c>
      <c r="G121" s="67">
        <v>73.749122994923667</v>
      </c>
      <c r="H121" s="68">
        <f t="shared" si="41"/>
        <v>5.611346314831149E-2</v>
      </c>
      <c r="I121" s="68"/>
      <c r="J121" s="68"/>
      <c r="K121" s="68"/>
      <c r="L121" s="63" t="s">
        <v>181</v>
      </c>
      <c r="M121" s="63" t="s">
        <v>182</v>
      </c>
      <c r="N121" s="69">
        <f>VLOOKUP($B121,'[1]County-level MSW Burned'!$A$2:$J$3225,9,FALSE)</f>
        <v>4308.3882994934174</v>
      </c>
      <c r="O121" s="81" t="s">
        <v>0</v>
      </c>
      <c r="P121" s="62">
        <v>8.56</v>
      </c>
      <c r="Q121" s="71">
        <f t="shared" si="42"/>
        <v>18.439901921831829</v>
      </c>
      <c r="R121" s="41">
        <f t="shared" si="43"/>
        <v>1.4030360157915523E-2</v>
      </c>
      <c r="S121" s="41"/>
      <c r="T121" s="41"/>
      <c r="U121" s="63" t="s">
        <v>181</v>
      </c>
      <c r="V121" s="63" t="s">
        <v>183</v>
      </c>
      <c r="W121" s="63" t="s">
        <v>182</v>
      </c>
      <c r="X121" s="69">
        <f>VLOOKUP($B121,'[2]County-level Brush Waste Burned'!$A$2:$K$3225,10,FALSE)</f>
        <v>197.11271875935586</v>
      </c>
      <c r="Y121" s="81" t="s">
        <v>0</v>
      </c>
      <c r="Z121" s="62">
        <v>19</v>
      </c>
      <c r="AA121" s="71">
        <f t="shared" si="34"/>
        <v>1.8725708282138807</v>
      </c>
      <c r="AB121" s="68">
        <f t="shared" si="44"/>
        <v>1.4247821519018657E-3</v>
      </c>
      <c r="AE121" s="63" t="s">
        <v>181</v>
      </c>
      <c r="AF121" s="63"/>
      <c r="AG121" s="63" t="s">
        <v>182</v>
      </c>
      <c r="AH121" s="69">
        <v>197.11271875935586</v>
      </c>
      <c r="AI121" s="81" t="s">
        <v>0</v>
      </c>
      <c r="AJ121" s="62">
        <v>28</v>
      </c>
      <c r="AK121" s="69">
        <f t="shared" si="38"/>
        <v>2.759578062630982</v>
      </c>
      <c r="AL121" s="68">
        <f t="shared" si="39"/>
        <v>2.0996789606974866E-3</v>
      </c>
      <c r="AM121" s="80"/>
      <c r="AN121" s="72"/>
      <c r="AO121" s="73">
        <f t="shared" si="29"/>
        <v>96.82117380760036</v>
      </c>
      <c r="AP121" s="74">
        <f t="shared" si="40"/>
        <v>9.6138764749685648E-2</v>
      </c>
    </row>
    <row r="122" spans="2:42">
      <c r="B122" s="63" t="s">
        <v>184</v>
      </c>
      <c r="C122" s="63" t="s">
        <v>185</v>
      </c>
      <c r="D122" s="64">
        <v>0</v>
      </c>
      <c r="E122" s="81" t="s">
        <v>0</v>
      </c>
      <c r="F122" s="66">
        <v>11.6</v>
      </c>
      <c r="G122" s="67">
        <v>0</v>
      </c>
      <c r="H122" s="68">
        <f t="shared" si="41"/>
        <v>0</v>
      </c>
      <c r="I122" s="68"/>
      <c r="J122" s="68"/>
      <c r="K122" s="68"/>
      <c r="L122" s="63" t="s">
        <v>184</v>
      </c>
      <c r="M122" s="63" t="s">
        <v>185</v>
      </c>
      <c r="N122" s="69">
        <f>VLOOKUP($B122,'[1]County-level MSW Burned'!$A$2:$J$3225,9,FALSE)</f>
        <v>0</v>
      </c>
      <c r="O122" s="81" t="s">
        <v>0</v>
      </c>
      <c r="P122" s="62">
        <v>8.56</v>
      </c>
      <c r="Q122" s="71">
        <f t="shared" si="42"/>
        <v>0</v>
      </c>
      <c r="R122" s="41">
        <f t="shared" si="43"/>
        <v>0</v>
      </c>
      <c r="S122" s="41"/>
      <c r="T122" s="41"/>
      <c r="U122" s="63" t="s">
        <v>184</v>
      </c>
      <c r="V122" s="63" t="s">
        <v>186</v>
      </c>
      <c r="W122" s="63" t="s">
        <v>185</v>
      </c>
      <c r="X122" s="69">
        <f>VLOOKUP($B122,'[2]County-level Brush Waste Burned'!$A$2:$K$3225,10,FALSE)</f>
        <v>0</v>
      </c>
      <c r="Y122" s="81" t="s">
        <v>0</v>
      </c>
      <c r="Z122" s="62">
        <v>19</v>
      </c>
      <c r="AA122" s="71">
        <f t="shared" si="34"/>
        <v>0</v>
      </c>
      <c r="AB122" s="68">
        <f t="shared" si="44"/>
        <v>0</v>
      </c>
      <c r="AE122" s="63" t="s">
        <v>184</v>
      </c>
      <c r="AF122" s="63"/>
      <c r="AG122" s="63" t="s">
        <v>185</v>
      </c>
      <c r="AH122" s="69">
        <v>0</v>
      </c>
      <c r="AI122" s="81" t="s">
        <v>0</v>
      </c>
      <c r="AJ122" s="62">
        <v>28</v>
      </c>
      <c r="AK122" s="69">
        <f t="shared" si="38"/>
        <v>0</v>
      </c>
      <c r="AL122" s="68">
        <f t="shared" si="39"/>
        <v>0</v>
      </c>
      <c r="AM122" s="80"/>
      <c r="AN122" s="72"/>
      <c r="AO122" s="73">
        <f t="shared" si="29"/>
        <v>0</v>
      </c>
      <c r="AP122" s="74">
        <f t="shared" si="40"/>
        <v>0</v>
      </c>
    </row>
    <row r="123" spans="2:42">
      <c r="B123" s="63" t="s">
        <v>187</v>
      </c>
      <c r="C123" s="63" t="s">
        <v>188</v>
      </c>
      <c r="D123" s="64">
        <v>0</v>
      </c>
      <c r="E123" s="81" t="s">
        <v>0</v>
      </c>
      <c r="F123" s="66">
        <v>11.6</v>
      </c>
      <c r="G123" s="67">
        <v>0</v>
      </c>
      <c r="H123" s="68">
        <f t="shared" si="41"/>
        <v>0</v>
      </c>
      <c r="I123" s="68"/>
      <c r="J123" s="68"/>
      <c r="K123" s="68"/>
      <c r="L123" s="63" t="s">
        <v>187</v>
      </c>
      <c r="M123" s="63" t="s">
        <v>188</v>
      </c>
      <c r="N123" s="69">
        <f>VLOOKUP($B123,'[1]County-level MSW Burned'!$A$2:$J$3225,9,FALSE)</f>
        <v>0</v>
      </c>
      <c r="O123" s="81" t="s">
        <v>0</v>
      </c>
      <c r="P123" s="62">
        <v>8.56</v>
      </c>
      <c r="Q123" s="71">
        <f t="shared" si="42"/>
        <v>0</v>
      </c>
      <c r="R123" s="41">
        <f t="shared" si="43"/>
        <v>0</v>
      </c>
      <c r="S123" s="41"/>
      <c r="T123" s="41"/>
      <c r="U123" s="63" t="s">
        <v>187</v>
      </c>
      <c r="V123" s="63" t="s">
        <v>189</v>
      </c>
      <c r="W123" s="63" t="s">
        <v>188</v>
      </c>
      <c r="X123" s="69">
        <f>VLOOKUP($B123,'[2]County-level Brush Waste Burned'!$A$2:$K$3225,10,FALSE)</f>
        <v>0</v>
      </c>
      <c r="Y123" s="81" t="s">
        <v>0</v>
      </c>
      <c r="Z123" s="62">
        <v>19</v>
      </c>
      <c r="AA123" s="71">
        <f t="shared" si="34"/>
        <v>0</v>
      </c>
      <c r="AB123" s="68">
        <f t="shared" si="44"/>
        <v>0</v>
      </c>
      <c r="AE123" s="63" t="s">
        <v>187</v>
      </c>
      <c r="AF123" s="63"/>
      <c r="AG123" s="63" t="s">
        <v>188</v>
      </c>
      <c r="AH123" s="69">
        <v>0</v>
      </c>
      <c r="AI123" s="81" t="s">
        <v>0</v>
      </c>
      <c r="AJ123" s="62">
        <v>28</v>
      </c>
      <c r="AK123" s="69">
        <f t="shared" si="38"/>
        <v>0</v>
      </c>
      <c r="AL123" s="68">
        <f t="shared" si="39"/>
        <v>0</v>
      </c>
      <c r="AM123" s="80"/>
      <c r="AN123" s="72"/>
      <c r="AO123" s="73">
        <f t="shared" si="29"/>
        <v>0</v>
      </c>
      <c r="AP123" s="74">
        <f t="shared" si="40"/>
        <v>0</v>
      </c>
    </row>
    <row r="124" spans="2:42">
      <c r="B124" s="63" t="s">
        <v>190</v>
      </c>
      <c r="C124" s="63" t="s">
        <v>191</v>
      </c>
      <c r="D124" s="64">
        <v>0</v>
      </c>
      <c r="E124" s="81" t="s">
        <v>0</v>
      </c>
      <c r="F124" s="66">
        <v>11.6</v>
      </c>
      <c r="G124" s="67">
        <v>0</v>
      </c>
      <c r="H124" s="68">
        <f t="shared" si="41"/>
        <v>0</v>
      </c>
      <c r="I124" s="68"/>
      <c r="J124" s="68"/>
      <c r="K124" s="68"/>
      <c r="L124" s="63" t="s">
        <v>190</v>
      </c>
      <c r="M124" s="63" t="s">
        <v>191</v>
      </c>
      <c r="N124" s="69">
        <f>VLOOKUP($B124,'[1]County-level MSW Burned'!$A$2:$J$3225,9,FALSE)</f>
        <v>0</v>
      </c>
      <c r="O124" s="81" t="s">
        <v>0</v>
      </c>
      <c r="P124" s="62">
        <v>8.56</v>
      </c>
      <c r="Q124" s="71">
        <f t="shared" si="42"/>
        <v>0</v>
      </c>
      <c r="R124" s="41">
        <f t="shared" si="43"/>
        <v>0</v>
      </c>
      <c r="S124" s="41"/>
      <c r="T124" s="41"/>
      <c r="U124" s="63" t="s">
        <v>190</v>
      </c>
      <c r="V124" s="63" t="s">
        <v>192</v>
      </c>
      <c r="W124" s="63" t="s">
        <v>191</v>
      </c>
      <c r="X124" s="69">
        <f>VLOOKUP($B124,'[2]County-level Brush Waste Burned'!$A$2:$K$3225,10,FALSE)</f>
        <v>0</v>
      </c>
      <c r="Y124" s="81" t="s">
        <v>0</v>
      </c>
      <c r="Z124" s="62">
        <v>19</v>
      </c>
      <c r="AA124" s="71">
        <f t="shared" si="34"/>
        <v>0</v>
      </c>
      <c r="AB124" s="68">
        <f t="shared" si="44"/>
        <v>0</v>
      </c>
      <c r="AE124" s="63" t="s">
        <v>190</v>
      </c>
      <c r="AF124" s="63"/>
      <c r="AG124" s="63" t="s">
        <v>191</v>
      </c>
      <c r="AH124" s="69">
        <v>0</v>
      </c>
      <c r="AI124" s="81" t="s">
        <v>0</v>
      </c>
      <c r="AJ124" s="62">
        <v>28</v>
      </c>
      <c r="AK124" s="69">
        <f t="shared" si="38"/>
        <v>0</v>
      </c>
      <c r="AL124" s="68">
        <f t="shared" si="39"/>
        <v>0</v>
      </c>
      <c r="AM124" s="80"/>
      <c r="AN124" s="72"/>
      <c r="AO124" s="73">
        <f t="shared" si="29"/>
        <v>0</v>
      </c>
      <c r="AP124" s="74">
        <f t="shared" si="40"/>
        <v>4.4428826809756063E-4</v>
      </c>
    </row>
    <row r="125" spans="2:42">
      <c r="B125" s="63" t="s">
        <v>193</v>
      </c>
      <c r="C125" s="63" t="s">
        <v>194</v>
      </c>
      <c r="D125" s="64">
        <v>0</v>
      </c>
      <c r="E125" s="81" t="s">
        <v>0</v>
      </c>
      <c r="F125" s="66">
        <v>11.6</v>
      </c>
      <c r="G125" s="67">
        <v>0</v>
      </c>
      <c r="H125" s="68">
        <f t="shared" si="41"/>
        <v>0</v>
      </c>
      <c r="I125" s="68"/>
      <c r="J125" s="68"/>
      <c r="K125" s="68"/>
      <c r="L125" s="63" t="s">
        <v>193</v>
      </c>
      <c r="M125" s="63" t="s">
        <v>194</v>
      </c>
      <c r="N125" s="69">
        <f>VLOOKUP($B125,'[1]County-level MSW Burned'!$A$2:$J$3225,9,FALSE)</f>
        <v>0</v>
      </c>
      <c r="O125" s="81" t="s">
        <v>0</v>
      </c>
      <c r="P125" s="62">
        <v>8.56</v>
      </c>
      <c r="Q125" s="71">
        <f t="shared" si="42"/>
        <v>0</v>
      </c>
      <c r="R125" s="41">
        <f t="shared" si="43"/>
        <v>0</v>
      </c>
      <c r="S125" s="41"/>
      <c r="T125" s="41"/>
      <c r="U125" s="63" t="s">
        <v>193</v>
      </c>
      <c r="V125" s="63" t="s">
        <v>195</v>
      </c>
      <c r="W125" s="63" t="s">
        <v>194</v>
      </c>
      <c r="X125" s="69">
        <f>VLOOKUP($B125,'[2]County-level Brush Waste Burned'!$A$2:$K$3225,10,FALSE)</f>
        <v>0</v>
      </c>
      <c r="Y125" s="81" t="s">
        <v>0</v>
      </c>
      <c r="Z125" s="62">
        <v>19</v>
      </c>
      <c r="AA125" s="71">
        <f t="shared" si="34"/>
        <v>0</v>
      </c>
      <c r="AB125" s="68">
        <f t="shared" si="44"/>
        <v>0</v>
      </c>
      <c r="AE125" s="63" t="s">
        <v>193</v>
      </c>
      <c r="AF125" s="63"/>
      <c r="AG125" s="63" t="s">
        <v>194</v>
      </c>
      <c r="AH125" s="69">
        <v>0</v>
      </c>
      <c r="AI125" s="81" t="s">
        <v>0</v>
      </c>
      <c r="AJ125" s="62">
        <v>28</v>
      </c>
      <c r="AK125" s="69">
        <f t="shared" si="38"/>
        <v>0</v>
      </c>
      <c r="AL125" s="68">
        <f t="shared" si="39"/>
        <v>0</v>
      </c>
      <c r="AM125" s="80"/>
      <c r="AN125" s="72"/>
      <c r="AO125" s="73">
        <f t="shared" si="29"/>
        <v>0</v>
      </c>
      <c r="AP125" s="74">
        <f t="shared" si="40"/>
        <v>0</v>
      </c>
    </row>
    <row r="126" spans="2:42">
      <c r="B126" s="63" t="s">
        <v>196</v>
      </c>
      <c r="C126" s="63" t="s">
        <v>197</v>
      </c>
      <c r="D126" s="64">
        <v>0</v>
      </c>
      <c r="E126" s="81" t="s">
        <v>0</v>
      </c>
      <c r="F126" s="66">
        <v>11.6</v>
      </c>
      <c r="G126" s="67">
        <v>0</v>
      </c>
      <c r="H126" s="68">
        <f t="shared" si="41"/>
        <v>0</v>
      </c>
      <c r="I126" s="68"/>
      <c r="J126" s="68"/>
      <c r="K126" s="68"/>
      <c r="L126" s="63" t="s">
        <v>196</v>
      </c>
      <c r="M126" s="63" t="s">
        <v>197</v>
      </c>
      <c r="N126" s="69">
        <f>VLOOKUP($B126,'[1]County-level MSW Burned'!$A$2:$J$3225,9,FALSE)</f>
        <v>0</v>
      </c>
      <c r="O126" s="81" t="s">
        <v>0</v>
      </c>
      <c r="P126" s="62">
        <v>8.56</v>
      </c>
      <c r="Q126" s="71">
        <f t="shared" si="42"/>
        <v>0</v>
      </c>
      <c r="R126" s="41">
        <f t="shared" si="43"/>
        <v>0</v>
      </c>
      <c r="S126" s="41"/>
      <c r="T126" s="41"/>
      <c r="U126" s="63" t="s">
        <v>196</v>
      </c>
      <c r="V126" s="63" t="s">
        <v>198</v>
      </c>
      <c r="W126" s="63" t="s">
        <v>197</v>
      </c>
      <c r="X126" s="69">
        <f>VLOOKUP($B126,'[2]County-level Brush Waste Burned'!$A$2:$K$3225,10,FALSE)</f>
        <v>0</v>
      </c>
      <c r="Y126" s="81" t="s">
        <v>0</v>
      </c>
      <c r="Z126" s="62">
        <v>19</v>
      </c>
      <c r="AA126" s="71">
        <f t="shared" si="34"/>
        <v>0</v>
      </c>
      <c r="AB126" s="68">
        <f t="shared" si="44"/>
        <v>0</v>
      </c>
      <c r="AE126" s="63" t="s">
        <v>196</v>
      </c>
      <c r="AF126" s="63"/>
      <c r="AG126" s="63" t="s">
        <v>197</v>
      </c>
      <c r="AH126" s="69">
        <v>0</v>
      </c>
      <c r="AI126" s="81" t="s">
        <v>0</v>
      </c>
      <c r="AJ126" s="62">
        <v>28</v>
      </c>
      <c r="AK126" s="69">
        <f t="shared" si="38"/>
        <v>0</v>
      </c>
      <c r="AL126" s="68">
        <f t="shared" si="39"/>
        <v>0</v>
      </c>
      <c r="AM126" s="80"/>
      <c r="AN126" s="72"/>
      <c r="AO126" s="73">
        <f t="shared" si="29"/>
        <v>0</v>
      </c>
      <c r="AP126" s="74">
        <f t="shared" si="40"/>
        <v>3.4577902332942067E-5</v>
      </c>
    </row>
    <row r="127" spans="2:42">
      <c r="B127" s="63" t="s">
        <v>199</v>
      </c>
      <c r="C127" s="63" t="s">
        <v>200</v>
      </c>
      <c r="D127" s="64">
        <v>0</v>
      </c>
      <c r="E127" s="81" t="s">
        <v>0</v>
      </c>
      <c r="F127" s="66">
        <v>11.6</v>
      </c>
      <c r="G127" s="67">
        <v>0</v>
      </c>
      <c r="H127" s="68">
        <f t="shared" si="41"/>
        <v>0</v>
      </c>
      <c r="I127" s="68"/>
      <c r="J127" s="68"/>
      <c r="K127" s="68"/>
      <c r="L127" s="63" t="s">
        <v>199</v>
      </c>
      <c r="M127" s="63" t="s">
        <v>200</v>
      </c>
      <c r="N127" s="69">
        <f>VLOOKUP($B127,'[1]County-level MSW Burned'!$A$2:$J$3225,9,FALSE)</f>
        <v>0</v>
      </c>
      <c r="O127" s="81" t="s">
        <v>0</v>
      </c>
      <c r="P127" s="62">
        <v>8.56</v>
      </c>
      <c r="Q127" s="71">
        <f t="shared" si="42"/>
        <v>0</v>
      </c>
      <c r="R127" s="41">
        <f t="shared" si="43"/>
        <v>0</v>
      </c>
      <c r="S127" s="41"/>
      <c r="T127" s="41"/>
      <c r="U127" s="63" t="s">
        <v>199</v>
      </c>
      <c r="V127" s="63" t="s">
        <v>201</v>
      </c>
      <c r="W127" s="63" t="s">
        <v>200</v>
      </c>
      <c r="X127" s="69">
        <f>VLOOKUP($B127,'[2]County-level Brush Waste Burned'!$A$2:$K$3225,10,FALSE)</f>
        <v>0</v>
      </c>
      <c r="Y127" s="81" t="s">
        <v>0</v>
      </c>
      <c r="Z127" s="62">
        <v>19</v>
      </c>
      <c r="AA127" s="71">
        <f t="shared" si="34"/>
        <v>0</v>
      </c>
      <c r="AB127" s="68">
        <f t="shared" si="44"/>
        <v>0</v>
      </c>
      <c r="AE127" s="63" t="s">
        <v>199</v>
      </c>
      <c r="AF127" s="63"/>
      <c r="AG127" s="63" t="s">
        <v>200</v>
      </c>
      <c r="AH127" s="69">
        <v>0</v>
      </c>
      <c r="AI127" s="81" t="s">
        <v>0</v>
      </c>
      <c r="AJ127" s="62">
        <v>28</v>
      </c>
      <c r="AK127" s="69">
        <f t="shared" si="38"/>
        <v>0</v>
      </c>
      <c r="AL127" s="68">
        <f t="shared" si="39"/>
        <v>0</v>
      </c>
      <c r="AM127" s="80"/>
      <c r="AN127" s="72"/>
      <c r="AO127" s="73">
        <f t="shared" si="29"/>
        <v>0</v>
      </c>
      <c r="AP127" s="74">
        <f t="shared" si="40"/>
        <v>0</v>
      </c>
    </row>
    <row r="128" spans="2:42">
      <c r="G128" s="77">
        <f>SUM(G114:G127)</f>
        <v>160.15230469711238</v>
      </c>
      <c r="H128" s="78">
        <f t="shared" si="41"/>
        <v>0.12185501444345508</v>
      </c>
      <c r="I128" s="78"/>
      <c r="J128" s="78"/>
      <c r="K128" s="78"/>
      <c r="N128" s="69"/>
      <c r="O128" s="81"/>
      <c r="Q128" s="77">
        <f>SUM(Q114:Q127)</f>
        <v>55.316724321831828</v>
      </c>
      <c r="R128" s="58">
        <f t="shared" si="43"/>
        <v>4.208881198400248E-2</v>
      </c>
      <c r="S128" s="58"/>
      <c r="T128" s="58"/>
      <c r="X128" s="69"/>
      <c r="AA128" s="77">
        <f>SUM(AA114:AA127)</f>
        <v>5.478125117740035</v>
      </c>
      <c r="AB128" s="74">
        <f>SUM(AB114:AB127)</f>
        <v>4.1681386765413308E-3</v>
      </c>
      <c r="AE128" s="62"/>
      <c r="AF128" s="62"/>
      <c r="AG128" s="62"/>
      <c r="AH128" s="62"/>
      <c r="AI128" s="62"/>
      <c r="AJ128" s="62"/>
      <c r="AK128" s="73">
        <f>SUM(AK114:AK127)</f>
        <v>8.0730523386543656</v>
      </c>
      <c r="AL128" s="74">
        <f>SUM(AL114:AL127)</f>
        <v>6.1425398228891924E-3</v>
      </c>
      <c r="AM128" s="62"/>
      <c r="AN128" s="72"/>
      <c r="AO128" s="73">
        <f t="shared" si="29"/>
        <v>229.02020647533863</v>
      </c>
      <c r="AP128" s="74">
        <f t="shared" si="40"/>
        <v>0.16852830383876799</v>
      </c>
    </row>
    <row r="129" spans="6:41">
      <c r="F129" s="82" t="s">
        <v>206</v>
      </c>
      <c r="O129" s="143" t="s">
        <v>207</v>
      </c>
      <c r="X129" s="69"/>
      <c r="AB129" s="82" t="s">
        <v>208</v>
      </c>
      <c r="AL129" s="85" t="s">
        <v>220</v>
      </c>
      <c r="AO129" s="73"/>
    </row>
    <row r="130" spans="6:41">
      <c r="Y130" s="59"/>
    </row>
  </sheetData>
  <printOptions gridLines="1"/>
  <pageMargins left="0.45" right="0.45" top="0.25" bottom="0.25" header="0.25" footer="0.25"/>
  <pageSetup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40"/>
  <sheetViews>
    <sheetView workbookViewId="0">
      <selection sqref="A1:IV65536"/>
    </sheetView>
  </sheetViews>
  <sheetFormatPr defaultColWidth="11.125" defaultRowHeight="12.75"/>
  <cols>
    <col min="1" max="2" width="5.5" style="86" customWidth="1"/>
    <col min="3" max="3" width="6.375" style="86" customWidth="1"/>
    <col min="4" max="4" width="6.875" style="86" customWidth="1"/>
    <col min="5" max="5" width="8.125" style="86" customWidth="1"/>
    <col min="6" max="6" width="6.875" style="86" customWidth="1"/>
    <col min="7" max="7" width="7" style="116" customWidth="1"/>
    <col min="8" max="9" width="6.5" style="116" customWidth="1"/>
    <col min="10" max="10" width="7.625" style="116" customWidth="1"/>
    <col min="11" max="11" width="7" style="116" customWidth="1"/>
    <col min="12" max="12" width="5.5" style="86" customWidth="1"/>
    <col min="13" max="13" width="7.375" style="116" customWidth="1"/>
    <col min="14" max="14" width="7.25" style="116" customWidth="1"/>
    <col min="15" max="15" width="5.875" style="116" customWidth="1"/>
    <col min="16" max="16" width="7.375" style="116" customWidth="1"/>
    <col min="17" max="17" width="5.875" style="86" customWidth="1"/>
    <col min="18" max="18" width="6.5" style="86" customWidth="1"/>
    <col min="19" max="19" width="6.375" style="86" customWidth="1"/>
    <col min="20" max="20" width="9.625" style="86" customWidth="1"/>
    <col min="21" max="21" width="8.5" style="116" customWidth="1"/>
    <col min="22" max="22" width="6.125" style="116" customWidth="1"/>
    <col min="23" max="23" width="6.625" style="116" customWidth="1"/>
    <col min="24" max="24" width="6.5" style="86" customWidth="1"/>
    <col min="25" max="25" width="7" style="86" customWidth="1"/>
    <col min="26" max="26" width="7" style="116" customWidth="1"/>
    <col min="27" max="27" width="9.5" style="116" customWidth="1"/>
    <col min="28" max="29" width="7.5" style="116" customWidth="1"/>
    <col min="30" max="32" width="7.375" style="86" customWidth="1"/>
    <col min="33" max="33" width="7.5" style="86" customWidth="1"/>
    <col min="34" max="34" width="8.375" style="86" customWidth="1"/>
    <col min="35" max="35" width="6.5" style="86" customWidth="1"/>
    <col min="36" max="36" width="1.5" style="86" customWidth="1"/>
    <col min="37" max="16384" width="11.125" style="86"/>
  </cols>
  <sheetData>
    <row r="1" spans="1:35">
      <c r="D1" s="5" t="s">
        <v>346</v>
      </c>
      <c r="W1" s="5" t="s">
        <v>352</v>
      </c>
      <c r="X1" s="116"/>
      <c r="Y1" s="116"/>
    </row>
    <row r="2" spans="1:35" ht="3" customHeight="1">
      <c r="X2" s="116"/>
      <c r="Y2" s="86" t="s">
        <v>222</v>
      </c>
      <c r="Z2" s="86"/>
    </row>
    <row r="3" spans="1:35">
      <c r="E3" s="5"/>
      <c r="F3" s="5"/>
      <c r="X3" s="4" t="s">
        <v>224</v>
      </c>
      <c r="Y3" s="116"/>
    </row>
    <row r="4" spans="1:35">
      <c r="A4" s="95" t="s">
        <v>221</v>
      </c>
      <c r="B4" s="4"/>
      <c r="C4" s="4"/>
      <c r="D4" s="4"/>
      <c r="E4" s="4"/>
      <c r="F4" s="4"/>
      <c r="I4" s="86" t="s">
        <v>222</v>
      </c>
      <c r="J4" s="86"/>
      <c r="K4" s="86"/>
      <c r="T4" s="95" t="s">
        <v>221</v>
      </c>
    </row>
    <row r="5" spans="1:35">
      <c r="A5" s="62" t="s">
        <v>223</v>
      </c>
      <c r="H5" s="4" t="s">
        <v>224</v>
      </c>
      <c r="R5" s="86" t="s">
        <v>259</v>
      </c>
      <c r="S5" s="86" t="s">
        <v>123</v>
      </c>
      <c r="T5" s="62" t="s">
        <v>223</v>
      </c>
    </row>
    <row r="6" spans="1:35">
      <c r="R6" s="86" t="s">
        <v>260</v>
      </c>
    </row>
    <row r="7" spans="1:35">
      <c r="A7" s="86" t="s">
        <v>261</v>
      </c>
      <c r="G7" s="86" t="s">
        <v>262</v>
      </c>
      <c r="H7" s="86"/>
      <c r="I7" s="9" t="s">
        <v>5</v>
      </c>
      <c r="J7" s="117" t="s">
        <v>225</v>
      </c>
      <c r="K7" s="86"/>
      <c r="L7" s="9" t="s">
        <v>75</v>
      </c>
      <c r="M7" s="9" t="s">
        <v>5</v>
      </c>
      <c r="N7" s="117" t="s">
        <v>225</v>
      </c>
      <c r="O7" s="117" t="s">
        <v>225</v>
      </c>
      <c r="P7" s="117"/>
      <c r="Q7" s="9" t="s">
        <v>75</v>
      </c>
      <c r="R7" s="9" t="s">
        <v>77</v>
      </c>
      <c r="S7" s="9" t="s">
        <v>77</v>
      </c>
      <c r="U7" s="9" t="s">
        <v>5</v>
      </c>
      <c r="V7" s="117" t="s">
        <v>225</v>
      </c>
      <c r="W7" s="86"/>
      <c r="X7" s="9" t="s">
        <v>75</v>
      </c>
      <c r="Y7" s="9" t="s">
        <v>5</v>
      </c>
      <c r="Z7" s="117" t="s">
        <v>225</v>
      </c>
      <c r="AA7" s="9" t="s">
        <v>226</v>
      </c>
      <c r="AB7" s="86"/>
      <c r="AC7" s="117"/>
      <c r="AD7" s="9" t="s">
        <v>226</v>
      </c>
      <c r="AE7" s="9"/>
      <c r="AF7" s="9"/>
      <c r="AG7" s="117" t="s">
        <v>15</v>
      </c>
    </row>
    <row r="8" spans="1:35">
      <c r="B8" s="117" t="s">
        <v>227</v>
      </c>
      <c r="C8" s="117"/>
      <c r="D8" s="9" t="s">
        <v>228</v>
      </c>
      <c r="E8" s="9" t="s">
        <v>229</v>
      </c>
      <c r="F8" s="117" t="s">
        <v>230</v>
      </c>
      <c r="G8" s="86" t="s">
        <v>263</v>
      </c>
      <c r="H8" s="86">
        <v>0.14399999999999999</v>
      </c>
      <c r="I8" s="9" t="s">
        <v>0</v>
      </c>
      <c r="J8" s="117" t="s">
        <v>264</v>
      </c>
      <c r="K8" s="9" t="s">
        <v>123</v>
      </c>
      <c r="L8" s="9" t="s">
        <v>0</v>
      </c>
      <c r="M8" s="9" t="s">
        <v>2</v>
      </c>
      <c r="N8" s="117" t="s">
        <v>264</v>
      </c>
      <c r="O8" s="117" t="s">
        <v>264</v>
      </c>
      <c r="P8" s="9" t="s">
        <v>123</v>
      </c>
      <c r="Q8" s="9" t="s">
        <v>2</v>
      </c>
      <c r="R8" s="9" t="s">
        <v>2</v>
      </c>
      <c r="S8" s="9" t="s">
        <v>2</v>
      </c>
      <c r="U8" s="9" t="s">
        <v>1</v>
      </c>
      <c r="V8" s="9" t="s">
        <v>1</v>
      </c>
      <c r="W8" s="86" t="s">
        <v>123</v>
      </c>
      <c r="X8" s="9" t="s">
        <v>1</v>
      </c>
      <c r="Y8" s="9" t="s">
        <v>3</v>
      </c>
      <c r="Z8" s="9" t="s">
        <v>3</v>
      </c>
      <c r="AA8" s="117" t="s">
        <v>231</v>
      </c>
      <c r="AB8" s="117" t="s">
        <v>225</v>
      </c>
      <c r="AC8" s="86" t="s">
        <v>123</v>
      </c>
      <c r="AD8" s="117" t="s">
        <v>232</v>
      </c>
      <c r="AE8" s="117" t="s">
        <v>225</v>
      </c>
      <c r="AF8" s="86" t="s">
        <v>123</v>
      </c>
      <c r="AG8" s="117" t="s">
        <v>233</v>
      </c>
      <c r="AH8" s="117" t="s">
        <v>225</v>
      </c>
      <c r="AI8" s="86" t="s">
        <v>123</v>
      </c>
    </row>
    <row r="9" spans="1:35">
      <c r="B9" s="9" t="s">
        <v>234</v>
      </c>
      <c r="C9" s="117"/>
      <c r="D9" s="117" t="s">
        <v>235</v>
      </c>
      <c r="E9" s="117" t="s">
        <v>234</v>
      </c>
      <c r="F9" s="117" t="s">
        <v>236</v>
      </c>
      <c r="G9" s="9">
        <v>2011</v>
      </c>
      <c r="H9" s="9">
        <v>2011</v>
      </c>
      <c r="I9" s="9" t="s">
        <v>237</v>
      </c>
      <c r="J9" s="9" t="s">
        <v>265</v>
      </c>
      <c r="K9" s="9" t="s">
        <v>233</v>
      </c>
      <c r="L9" s="9" t="s">
        <v>237</v>
      </c>
      <c r="M9" s="9" t="s">
        <v>237</v>
      </c>
      <c r="N9" s="9" t="s">
        <v>265</v>
      </c>
      <c r="O9" s="9" t="s">
        <v>265</v>
      </c>
      <c r="P9" s="9" t="s">
        <v>233</v>
      </c>
      <c r="Q9" s="9" t="s">
        <v>237</v>
      </c>
      <c r="R9" s="9" t="s">
        <v>237</v>
      </c>
      <c r="S9" s="9" t="s">
        <v>237</v>
      </c>
      <c r="U9" s="9" t="s">
        <v>237</v>
      </c>
      <c r="V9" s="9" t="s">
        <v>237</v>
      </c>
      <c r="W9" s="9" t="s">
        <v>1</v>
      </c>
      <c r="X9" s="9" t="s">
        <v>237</v>
      </c>
      <c r="Y9" s="9" t="s">
        <v>233</v>
      </c>
      <c r="Z9" s="9" t="s">
        <v>237</v>
      </c>
      <c r="AA9" s="9" t="s">
        <v>237</v>
      </c>
      <c r="AB9" s="9" t="s">
        <v>231</v>
      </c>
      <c r="AC9" s="9" t="s">
        <v>231</v>
      </c>
      <c r="AD9" s="9" t="s">
        <v>237</v>
      </c>
      <c r="AE9" s="9" t="s">
        <v>232</v>
      </c>
      <c r="AF9" s="9" t="s">
        <v>232</v>
      </c>
      <c r="AG9" s="9" t="s">
        <v>5</v>
      </c>
      <c r="AH9" s="9" t="s">
        <v>15</v>
      </c>
      <c r="AI9" s="9" t="s">
        <v>15</v>
      </c>
    </row>
    <row r="10" spans="1:35">
      <c r="A10" s="4" t="s">
        <v>79</v>
      </c>
      <c r="B10" s="117" t="s">
        <v>235</v>
      </c>
      <c r="C10" s="9" t="s">
        <v>228</v>
      </c>
      <c r="D10" s="117" t="s">
        <v>238</v>
      </c>
      <c r="E10" s="117" t="s">
        <v>239</v>
      </c>
      <c r="F10" s="9" t="s">
        <v>234</v>
      </c>
      <c r="G10" s="9" t="s">
        <v>240</v>
      </c>
      <c r="H10" s="9" t="s">
        <v>240</v>
      </c>
      <c r="I10" s="9" t="s">
        <v>241</v>
      </c>
      <c r="J10" s="9" t="s">
        <v>5</v>
      </c>
      <c r="K10" s="9" t="s">
        <v>0</v>
      </c>
      <c r="L10" s="9">
        <v>0.15</v>
      </c>
      <c r="M10" s="9" t="s">
        <v>242</v>
      </c>
      <c r="N10" s="9" t="s">
        <v>5</v>
      </c>
      <c r="O10" s="9" t="s">
        <v>77</v>
      </c>
      <c r="P10" s="9" t="s">
        <v>2</v>
      </c>
      <c r="Q10" s="9">
        <v>0.45</v>
      </c>
      <c r="R10" s="9">
        <v>1.7000000000000001E-2</v>
      </c>
      <c r="S10" s="9"/>
      <c r="T10" s="4" t="s">
        <v>79</v>
      </c>
      <c r="U10" s="9" t="s">
        <v>243</v>
      </c>
      <c r="V10" s="9" t="s">
        <v>5</v>
      </c>
      <c r="W10" s="9" t="s">
        <v>237</v>
      </c>
      <c r="X10" s="9">
        <v>0.45</v>
      </c>
      <c r="Y10" s="9" t="s">
        <v>266</v>
      </c>
      <c r="Z10" s="9" t="s">
        <v>5</v>
      </c>
      <c r="AA10" s="9" t="s">
        <v>244</v>
      </c>
      <c r="AB10" s="9" t="s">
        <v>237</v>
      </c>
      <c r="AC10" s="9" t="s">
        <v>237</v>
      </c>
      <c r="AD10" s="9">
        <f>SUM(210*0.85)</f>
        <v>178.5</v>
      </c>
      <c r="AE10" s="9" t="s">
        <v>237</v>
      </c>
      <c r="AF10" s="9" t="s">
        <v>237</v>
      </c>
      <c r="AG10" s="117">
        <f>SUM(210*0.155)</f>
        <v>32.549999999999997</v>
      </c>
      <c r="AH10" s="9" t="s">
        <v>237</v>
      </c>
      <c r="AI10" s="9" t="s">
        <v>237</v>
      </c>
    </row>
    <row r="11" spans="1:35">
      <c r="B11" s="117" t="s">
        <v>238</v>
      </c>
      <c r="C11" s="117" t="s">
        <v>235</v>
      </c>
      <c r="D11" s="117">
        <v>525.70000000000005</v>
      </c>
      <c r="E11" s="117" t="s">
        <v>245</v>
      </c>
      <c r="F11" s="117" t="s">
        <v>235</v>
      </c>
      <c r="G11" s="117" t="s">
        <v>246</v>
      </c>
      <c r="H11" s="117" t="s">
        <v>247</v>
      </c>
      <c r="I11" s="9" t="s">
        <v>240</v>
      </c>
      <c r="J11" s="9" t="s">
        <v>0</v>
      </c>
      <c r="K11" s="9" t="s">
        <v>5</v>
      </c>
      <c r="L11" s="9" t="s">
        <v>248</v>
      </c>
      <c r="M11" s="9" t="s">
        <v>240</v>
      </c>
      <c r="N11" s="9" t="s">
        <v>2</v>
      </c>
      <c r="O11" s="9" t="s">
        <v>2</v>
      </c>
      <c r="P11" s="9" t="s">
        <v>5</v>
      </c>
      <c r="Q11" s="9" t="s">
        <v>248</v>
      </c>
      <c r="R11" s="9" t="s">
        <v>249</v>
      </c>
      <c r="S11" s="9"/>
      <c r="U11" s="9" t="s">
        <v>250</v>
      </c>
      <c r="V11" s="86"/>
      <c r="W11" s="9" t="s">
        <v>5</v>
      </c>
      <c r="X11" s="9" t="s">
        <v>248</v>
      </c>
      <c r="Y11" s="9" t="s">
        <v>250</v>
      </c>
      <c r="Z11" s="9"/>
      <c r="AA11" s="9" t="s">
        <v>251</v>
      </c>
      <c r="AB11" s="9" t="s">
        <v>5</v>
      </c>
      <c r="AC11" s="9" t="s">
        <v>5</v>
      </c>
      <c r="AD11" s="9" t="s">
        <v>251</v>
      </c>
      <c r="AE11" s="9" t="s">
        <v>5</v>
      </c>
      <c r="AF11" s="9" t="s">
        <v>5</v>
      </c>
      <c r="AG11" s="9" t="s">
        <v>251</v>
      </c>
      <c r="AH11" s="9" t="s">
        <v>5</v>
      </c>
      <c r="AI11" s="9" t="s">
        <v>5</v>
      </c>
    </row>
    <row r="12" spans="1:35">
      <c r="A12" s="4" t="s">
        <v>88</v>
      </c>
      <c r="B12" s="4" t="s">
        <v>88</v>
      </c>
      <c r="C12" s="4" t="s">
        <v>88</v>
      </c>
      <c r="D12" s="4" t="s">
        <v>88</v>
      </c>
      <c r="E12" s="4" t="s">
        <v>88</v>
      </c>
      <c r="F12" s="4" t="s">
        <v>88</v>
      </c>
      <c r="G12" s="10" t="s">
        <v>88</v>
      </c>
      <c r="H12" s="10" t="s">
        <v>88</v>
      </c>
      <c r="I12" s="10" t="s">
        <v>94</v>
      </c>
      <c r="J12" s="10" t="s">
        <v>94</v>
      </c>
      <c r="K12" s="10" t="s">
        <v>94</v>
      </c>
      <c r="L12" s="10" t="s">
        <v>96</v>
      </c>
      <c r="M12" s="10" t="s">
        <v>252</v>
      </c>
      <c r="N12" s="10" t="s">
        <v>94</v>
      </c>
      <c r="O12" s="10" t="s">
        <v>94</v>
      </c>
      <c r="P12" s="10" t="s">
        <v>94</v>
      </c>
      <c r="Q12" s="9" t="s">
        <v>253</v>
      </c>
      <c r="R12" s="9" t="s">
        <v>91</v>
      </c>
      <c r="S12" s="9" t="s">
        <v>91</v>
      </c>
      <c r="T12" s="4" t="s">
        <v>88</v>
      </c>
      <c r="U12" s="10" t="s">
        <v>254</v>
      </c>
      <c r="V12" s="10" t="s">
        <v>254</v>
      </c>
      <c r="W12" s="10" t="s">
        <v>254</v>
      </c>
      <c r="X12" s="9" t="s">
        <v>255</v>
      </c>
      <c r="Y12" s="9" t="s">
        <v>91</v>
      </c>
      <c r="Z12" s="10" t="s">
        <v>91</v>
      </c>
      <c r="AA12" s="10" t="s">
        <v>255</v>
      </c>
      <c r="AB12" s="10" t="s">
        <v>255</v>
      </c>
      <c r="AC12" s="10" t="s">
        <v>254</v>
      </c>
      <c r="AD12" s="10" t="s">
        <v>255</v>
      </c>
      <c r="AE12" s="10" t="s">
        <v>255</v>
      </c>
      <c r="AF12" s="10" t="s">
        <v>254</v>
      </c>
      <c r="AG12" s="10" t="s">
        <v>255</v>
      </c>
      <c r="AH12" s="10" t="s">
        <v>255</v>
      </c>
      <c r="AI12" s="10" t="s">
        <v>254</v>
      </c>
    </row>
    <row r="13" spans="1:35">
      <c r="A13" s="4" t="s">
        <v>97</v>
      </c>
      <c r="B13" s="118">
        <v>15.21</v>
      </c>
      <c r="C13" s="119">
        <v>203</v>
      </c>
      <c r="D13" s="120">
        <f>SUM(C13/3125)*525.7</f>
        <v>34.149472000000003</v>
      </c>
      <c r="E13" s="120">
        <f>SUM(B13,D13)</f>
        <v>49.359472000000004</v>
      </c>
      <c r="F13" s="121">
        <f>SUM(E13/700.6)</f>
        <v>7.0453143020268338E-2</v>
      </c>
      <c r="G13" s="122">
        <f t="shared" ref="G13:G26" si="0">SUM(E13*0.4047)</f>
        <v>19.975778318400003</v>
      </c>
      <c r="H13" s="23">
        <f>SUM(G13*0.144)/92</f>
        <v>3.12664356288E-2</v>
      </c>
      <c r="I13" s="13">
        <f t="shared" ref="I13:I26" si="1">SUM(G13*296)*2.2046/2000</f>
        <v>6.5177129303502088</v>
      </c>
      <c r="J13" s="13"/>
      <c r="K13" s="18">
        <f>SUM(I13,J13)</f>
        <v>6.5177129303502088</v>
      </c>
      <c r="L13" s="19">
        <f>SUM(I13*0.144)/92</f>
        <v>1.0201637630113369E-2</v>
      </c>
      <c r="M13" s="13">
        <f t="shared" ref="M13:M26" si="2">SUM(G13*1730)*2.2046/2000</f>
        <v>38.093389761844129</v>
      </c>
      <c r="N13" s="13"/>
      <c r="O13" s="13"/>
      <c r="P13" s="18">
        <f>SUM(M13,N13)</f>
        <v>38.093389761844129</v>
      </c>
      <c r="Q13" s="14">
        <f t="shared" ref="Q13:Q26" si="3">SUM(M13*0.5)/92</f>
        <v>0.20702929218393548</v>
      </c>
      <c r="R13" s="15">
        <f>SUM(M13*0.017)/90</f>
        <v>7.1954180661261136E-3</v>
      </c>
      <c r="S13" s="15">
        <f>SUM(R13,O13)</f>
        <v>7.1954180661261136E-3</v>
      </c>
      <c r="T13" s="4" t="s">
        <v>97</v>
      </c>
      <c r="U13" s="13">
        <f t="shared" ref="U13:U26" si="4">SUM(G13*49)*2.2046/2000</f>
        <v>1.0789457215782439</v>
      </c>
      <c r="V13" s="13"/>
      <c r="W13" s="18">
        <f>SUM(U13,V13)</f>
        <v>1.0789457215782439</v>
      </c>
      <c r="X13" s="15">
        <f t="shared" ref="X13:X26" si="5">SUM(U13*0.45)/92</f>
        <v>5.2774518990240191E-3</v>
      </c>
      <c r="Y13" s="14">
        <v>0</v>
      </c>
      <c r="Z13" s="19">
        <v>0</v>
      </c>
      <c r="AA13" s="13">
        <f t="shared" ref="AA13:AA26" si="6">SUM(G13*210)*2.2046/2000</f>
        <v>4.6240530924781877</v>
      </c>
      <c r="AB13" s="13"/>
      <c r="AC13" s="18">
        <f>SUM(AA13,AB13)</f>
        <v>4.6240530924781877</v>
      </c>
      <c r="AD13" s="14">
        <f t="shared" ref="AD13:AD26" si="7">SUM(G13*178.5)*2.2046/2000</f>
        <v>3.9304451286064599</v>
      </c>
      <c r="AE13" s="14"/>
      <c r="AF13" s="18">
        <f>SUM(AD13,AE13)</f>
        <v>3.9304451286064599</v>
      </c>
      <c r="AG13" s="13">
        <f>SUM(G13*32.55)*2.2046/2000</f>
        <v>0.71672822933411906</v>
      </c>
      <c r="AI13" s="18">
        <f>SUM(AG13,AH13)</f>
        <v>0.71672822933411906</v>
      </c>
    </row>
    <row r="14" spans="1:35">
      <c r="A14" s="4" t="s">
        <v>98</v>
      </c>
      <c r="B14" s="118">
        <v>0.5</v>
      </c>
      <c r="C14" s="119">
        <v>60</v>
      </c>
      <c r="D14" s="120">
        <f t="shared" ref="D14:D28" si="8">SUM(C14/3125)*525.7</f>
        <v>10.093439999999999</v>
      </c>
      <c r="E14" s="120">
        <f t="shared" ref="E14:E28" si="9">SUM(B14,D14)</f>
        <v>10.593439999999999</v>
      </c>
      <c r="F14" s="121">
        <f t="shared" ref="F14:F28" si="10">SUM(E14/700.6)</f>
        <v>1.5120525264059376E-2</v>
      </c>
      <c r="G14" s="122">
        <f t="shared" si="0"/>
        <v>4.2871651679999996</v>
      </c>
      <c r="H14" s="23">
        <f t="shared" ref="H14:H28" si="11">SUM(G14*0.144)/92</f>
        <v>6.7103454803478244E-3</v>
      </c>
      <c r="I14" s="13">
        <f t="shared" si="1"/>
        <v>1.3988196807471744</v>
      </c>
      <c r="J14" s="13"/>
      <c r="K14" s="18">
        <f t="shared" ref="K14:K28" si="12">SUM(I14,J14)</f>
        <v>1.3988196807471744</v>
      </c>
      <c r="L14" s="19">
        <f t="shared" ref="L14:L28" si="13">SUM(I14*0.144)/92</f>
        <v>2.1894568916042728E-3</v>
      </c>
      <c r="M14" s="13">
        <f t="shared" si="2"/>
        <v>8.1755339449074711</v>
      </c>
      <c r="N14" s="13"/>
      <c r="O14" s="13"/>
      <c r="P14" s="18">
        <f t="shared" ref="P14:P28" si="14">SUM(M14,N14)</f>
        <v>8.1755339449074711</v>
      </c>
      <c r="Q14" s="14">
        <f t="shared" si="3"/>
        <v>4.4432249700584084E-2</v>
      </c>
      <c r="R14" s="15">
        <f t="shared" ref="R14:R28" si="15">SUM(M14*0.017)/90</f>
        <v>1.5442675229269669E-3</v>
      </c>
      <c r="S14" s="15">
        <f t="shared" ref="S14:S28" si="16">SUM(R14,O14)</f>
        <v>1.5442675229269669E-3</v>
      </c>
      <c r="T14" s="4" t="s">
        <v>98</v>
      </c>
      <c r="U14" s="13">
        <f t="shared" si="4"/>
        <v>0.23156136606963357</v>
      </c>
      <c r="V14" s="13"/>
      <c r="W14" s="18">
        <f t="shared" ref="W14:W28" si="17">SUM(U14,V14)</f>
        <v>0.23156136606963357</v>
      </c>
      <c r="X14" s="15">
        <f t="shared" si="5"/>
        <v>1.1326371166449467E-3</v>
      </c>
      <c r="Y14" s="14">
        <v>0</v>
      </c>
      <c r="Z14" s="19">
        <v>0</v>
      </c>
      <c r="AA14" s="13">
        <f t="shared" si="6"/>
        <v>0.99240585458414399</v>
      </c>
      <c r="AB14" s="13"/>
      <c r="AC14" s="18">
        <f t="shared" ref="AC14:AC28" si="18">SUM(AA14,AB14)</f>
        <v>0.99240585458414399</v>
      </c>
      <c r="AD14" s="14">
        <f t="shared" si="7"/>
        <v>0.84354497639652226</v>
      </c>
      <c r="AE14" s="14"/>
      <c r="AF14" s="18">
        <f t="shared" ref="AF14:AF28" si="19">SUM(AD14,AE14)</f>
        <v>0.84354497639652226</v>
      </c>
      <c r="AG14" s="13">
        <f t="shared" ref="AG14:AG28" si="20">SUM(G14*32.55)*2.2046/2000</f>
        <v>0.15382290746054231</v>
      </c>
      <c r="AI14" s="18">
        <f t="shared" ref="AI14:AI28" si="21">SUM(AG14,AH14)</f>
        <v>0.15382290746054231</v>
      </c>
    </row>
    <row r="15" spans="1:35">
      <c r="A15" s="4" t="s">
        <v>99</v>
      </c>
      <c r="B15" s="118">
        <v>3</v>
      </c>
      <c r="C15" s="119">
        <v>324</v>
      </c>
      <c r="D15" s="120">
        <f t="shared" si="8"/>
        <v>54.504576</v>
      </c>
      <c r="E15" s="120">
        <f t="shared" si="9"/>
        <v>57.504576</v>
      </c>
      <c r="F15" s="121">
        <f t="shared" si="10"/>
        <v>8.2079040822152435E-2</v>
      </c>
      <c r="G15" s="122">
        <f t="shared" si="0"/>
        <v>23.2721019072</v>
      </c>
      <c r="H15" s="23">
        <f t="shared" si="11"/>
        <v>3.642589863735652E-2</v>
      </c>
      <c r="I15" s="13">
        <f t="shared" si="1"/>
        <v>7.5932400279627421</v>
      </c>
      <c r="J15" s="13"/>
      <c r="K15" s="18">
        <f t="shared" si="12"/>
        <v>7.5932400279627421</v>
      </c>
      <c r="L15" s="19">
        <f t="shared" si="13"/>
        <v>1.1885071348115594E-2</v>
      </c>
      <c r="M15" s="13">
        <f t="shared" si="2"/>
        <v>44.37940962289035</v>
      </c>
      <c r="N15" s="13"/>
      <c r="O15" s="13"/>
      <c r="P15" s="18">
        <f t="shared" si="14"/>
        <v>44.37940962289035</v>
      </c>
      <c r="Q15" s="14">
        <f t="shared" si="3"/>
        <v>0.24119244360266495</v>
      </c>
      <c r="R15" s="15">
        <f t="shared" si="15"/>
        <v>8.3827773732126215E-3</v>
      </c>
      <c r="S15" s="15">
        <f t="shared" si="16"/>
        <v>8.3827773732126215E-3</v>
      </c>
      <c r="T15" s="4" t="s">
        <v>99</v>
      </c>
      <c r="U15" s="13">
        <f t="shared" si="4"/>
        <v>1.2569890586830212</v>
      </c>
      <c r="V15" s="13"/>
      <c r="W15" s="18">
        <f t="shared" si="17"/>
        <v>1.2569890586830212</v>
      </c>
      <c r="X15" s="15">
        <f t="shared" si="5"/>
        <v>6.1483160479060828E-3</v>
      </c>
      <c r="Y15" s="14">
        <v>0</v>
      </c>
      <c r="Z15" s="19">
        <v>0</v>
      </c>
      <c r="AA15" s="13">
        <f t="shared" si="6"/>
        <v>5.3870959657843773</v>
      </c>
      <c r="AB15" s="13"/>
      <c r="AC15" s="18">
        <f t="shared" si="18"/>
        <v>5.3870959657843773</v>
      </c>
      <c r="AD15" s="14">
        <f t="shared" si="7"/>
        <v>4.5790315709167206</v>
      </c>
      <c r="AE15" s="14"/>
      <c r="AF15" s="18">
        <f t="shared" si="19"/>
        <v>4.5790315709167206</v>
      </c>
      <c r="AG15" s="13">
        <f t="shared" si="20"/>
        <v>0.83499987469657855</v>
      </c>
      <c r="AI15" s="18">
        <f t="shared" si="21"/>
        <v>0.83499987469657855</v>
      </c>
    </row>
    <row r="16" spans="1:35">
      <c r="A16" s="4" t="s">
        <v>100</v>
      </c>
      <c r="B16" s="118">
        <v>0</v>
      </c>
      <c r="C16" s="119">
        <v>1</v>
      </c>
      <c r="D16" s="120">
        <f t="shared" si="8"/>
        <v>0.16822400000000004</v>
      </c>
      <c r="E16" s="120">
        <f t="shared" si="9"/>
        <v>0.16822400000000004</v>
      </c>
      <c r="F16" s="121">
        <f t="shared" si="10"/>
        <v>2.4011418783899518E-4</v>
      </c>
      <c r="G16" s="122">
        <f t="shared" si="0"/>
        <v>6.8080252800000018E-2</v>
      </c>
      <c r="H16" s="23">
        <f t="shared" si="11"/>
        <v>1.0656039568695654E-4</v>
      </c>
      <c r="I16" s="13">
        <f t="shared" si="1"/>
        <v>2.2213279347786247E-2</v>
      </c>
      <c r="J16" s="13">
        <v>694.4</v>
      </c>
      <c r="K16" s="18">
        <f t="shared" si="12"/>
        <v>694.42221327934772</v>
      </c>
      <c r="L16" s="19">
        <f t="shared" si="13"/>
        <v>3.4768611153056727E-5</v>
      </c>
      <c r="M16" s="13">
        <f t="shared" si="2"/>
        <v>0.12982761240429125</v>
      </c>
      <c r="N16" s="13">
        <v>2955.1</v>
      </c>
      <c r="O16" s="13"/>
      <c r="P16" s="18">
        <f t="shared" si="14"/>
        <v>2955.2298276124043</v>
      </c>
      <c r="Q16" s="14">
        <f t="shared" si="3"/>
        <v>7.0558485002332201E-4</v>
      </c>
      <c r="R16" s="15">
        <f t="shared" si="15"/>
        <v>2.4522993454143904E-5</v>
      </c>
      <c r="S16" s="15">
        <f t="shared" si="16"/>
        <v>2.4522993454143904E-5</v>
      </c>
      <c r="T16" s="4" t="s">
        <v>100</v>
      </c>
      <c r="U16" s="13">
        <f t="shared" si="4"/>
        <v>3.6771982704105611E-3</v>
      </c>
      <c r="V16" s="13">
        <v>30.4</v>
      </c>
      <c r="W16" s="18">
        <f t="shared" si="17"/>
        <v>30.403677198270408</v>
      </c>
      <c r="X16" s="15">
        <f t="shared" si="5"/>
        <v>1.7986295887877744E-5</v>
      </c>
      <c r="Y16" s="14">
        <v>0</v>
      </c>
      <c r="Z16" s="19">
        <v>19.2</v>
      </c>
      <c r="AA16" s="13">
        <f t="shared" si="6"/>
        <v>1.5759421158902404E-2</v>
      </c>
      <c r="AB16" s="13">
        <v>291.7</v>
      </c>
      <c r="AC16" s="18">
        <f t="shared" si="18"/>
        <v>291.71575942115891</v>
      </c>
      <c r="AD16" s="14">
        <f t="shared" si="7"/>
        <v>1.3395507985067043E-2</v>
      </c>
      <c r="AE16" s="14">
        <v>247.2</v>
      </c>
      <c r="AF16" s="18">
        <f t="shared" si="19"/>
        <v>247.21339550798507</v>
      </c>
      <c r="AG16" s="13">
        <f t="shared" si="20"/>
        <v>2.4427102796298725E-3</v>
      </c>
      <c r="AH16" s="86">
        <v>48.3</v>
      </c>
      <c r="AI16" s="18">
        <f t="shared" si="21"/>
        <v>48.302442710279628</v>
      </c>
    </row>
    <row r="17" spans="1:35">
      <c r="A17" s="4" t="s">
        <v>101</v>
      </c>
      <c r="B17" s="118">
        <v>6.8</v>
      </c>
      <c r="C17" s="119">
        <v>392</v>
      </c>
      <c r="D17" s="120">
        <f t="shared" si="8"/>
        <v>65.943808000000004</v>
      </c>
      <c r="E17" s="120">
        <f t="shared" si="9"/>
        <v>72.743808000000001</v>
      </c>
      <c r="F17" s="121">
        <f t="shared" si="10"/>
        <v>0.1038307279474736</v>
      </c>
      <c r="G17" s="122">
        <f t="shared" si="0"/>
        <v>29.439419097600002</v>
      </c>
      <c r="H17" s="23">
        <f t="shared" si="11"/>
        <v>4.607909076146087E-2</v>
      </c>
      <c r="I17" s="13">
        <f t="shared" si="1"/>
        <v>9.6055172147002068</v>
      </c>
      <c r="J17" s="13">
        <v>33.5</v>
      </c>
      <c r="K17" s="18">
        <f t="shared" si="12"/>
        <v>43.105517214700207</v>
      </c>
      <c r="L17" s="19">
        <f t="shared" si="13"/>
        <v>1.5034722596922062E-2</v>
      </c>
      <c r="M17" s="13">
        <f t="shared" si="2"/>
        <v>56.140353991322151</v>
      </c>
      <c r="N17" s="13">
        <v>140.4</v>
      </c>
      <c r="O17" s="13"/>
      <c r="P17" s="18">
        <f t="shared" si="14"/>
        <v>196.54035399132215</v>
      </c>
      <c r="Q17" s="14">
        <f t="shared" si="3"/>
        <v>0.30511061951805518</v>
      </c>
      <c r="R17" s="15">
        <f t="shared" si="15"/>
        <v>1.0604289087249742E-2</v>
      </c>
      <c r="S17" s="15">
        <f t="shared" si="16"/>
        <v>1.0604289087249742E-2</v>
      </c>
      <c r="T17" s="4" t="s">
        <v>101</v>
      </c>
      <c r="U17" s="13">
        <f t="shared" si="4"/>
        <v>1.5901025118929399</v>
      </c>
      <c r="V17" s="13">
        <v>3.4</v>
      </c>
      <c r="W17" s="18">
        <f t="shared" si="17"/>
        <v>4.9901025118929399</v>
      </c>
      <c r="X17" s="15">
        <f t="shared" si="5"/>
        <v>7.7776753299111196E-3</v>
      </c>
      <c r="Y17" s="14">
        <v>0</v>
      </c>
      <c r="Z17" s="19">
        <v>1.5</v>
      </c>
      <c r="AA17" s="13">
        <f t="shared" si="6"/>
        <v>6.8147250509697415</v>
      </c>
      <c r="AB17" s="13">
        <v>15.6</v>
      </c>
      <c r="AC17" s="18">
        <f t="shared" si="18"/>
        <v>22.414725050969743</v>
      </c>
      <c r="AD17" s="14">
        <f t="shared" si="7"/>
        <v>5.7925162933242804</v>
      </c>
      <c r="AE17" s="14">
        <v>13.2</v>
      </c>
      <c r="AF17" s="18">
        <f t="shared" si="19"/>
        <v>18.992516293324279</v>
      </c>
      <c r="AG17" s="13">
        <f t="shared" si="20"/>
        <v>1.0562823829003098</v>
      </c>
      <c r="AH17" s="86">
        <v>2.2999999999999998</v>
      </c>
      <c r="AI17" s="18">
        <f t="shared" si="21"/>
        <v>3.3562823829003099</v>
      </c>
    </row>
    <row r="18" spans="1:35">
      <c r="A18" s="4" t="s">
        <v>102</v>
      </c>
      <c r="B18" s="118">
        <v>9.1999999999999993</v>
      </c>
      <c r="C18" s="119">
        <v>26</v>
      </c>
      <c r="D18" s="120">
        <f t="shared" si="8"/>
        <v>4.3738239999999999</v>
      </c>
      <c r="E18" s="120">
        <f t="shared" si="9"/>
        <v>13.573823999999998</v>
      </c>
      <c r="F18" s="121">
        <f t="shared" si="10"/>
        <v>1.9374570368255777E-2</v>
      </c>
      <c r="G18" s="122">
        <f t="shared" si="0"/>
        <v>5.4933265727999991</v>
      </c>
      <c r="H18" s="23">
        <f t="shared" si="11"/>
        <v>8.5982502878608671E-3</v>
      </c>
      <c r="I18" s="13">
        <f t="shared" si="1"/>
        <v>1.792366988834442</v>
      </c>
      <c r="J18" s="13">
        <v>50.7</v>
      </c>
      <c r="K18" s="18">
        <f t="shared" si="12"/>
        <v>52.492366988834448</v>
      </c>
      <c r="L18" s="19">
        <f t="shared" si="13"/>
        <v>2.8054439825234744E-3</v>
      </c>
      <c r="M18" s="13">
        <f t="shared" si="2"/>
        <v>10.475658414471569</v>
      </c>
      <c r="N18" s="13">
        <v>214.9</v>
      </c>
      <c r="O18" s="14">
        <f>SUM(N18/90)</f>
        <v>2.387777777777778</v>
      </c>
      <c r="P18" s="18">
        <f t="shared" si="14"/>
        <v>225.37565841447159</v>
      </c>
      <c r="Q18" s="14">
        <f t="shared" si="3"/>
        <v>5.6932926165606357E-2</v>
      </c>
      <c r="R18" s="15">
        <f t="shared" si="15"/>
        <v>1.9787354782890743E-3</v>
      </c>
      <c r="S18" s="15">
        <f t="shared" si="16"/>
        <v>2.3897565132560672</v>
      </c>
      <c r="T18" s="4" t="s">
        <v>102</v>
      </c>
      <c r="U18" s="13">
        <f t="shared" si="4"/>
        <v>0.29670940017867453</v>
      </c>
      <c r="V18" s="13">
        <v>2.8</v>
      </c>
      <c r="W18" s="18">
        <f t="shared" si="17"/>
        <v>3.0967094001786744</v>
      </c>
      <c r="X18" s="15">
        <f t="shared" si="5"/>
        <v>1.451295979134821E-3</v>
      </c>
      <c r="Y18" s="14">
        <v>0</v>
      </c>
      <c r="Z18" s="19">
        <v>1.6</v>
      </c>
      <c r="AA18" s="13">
        <f t="shared" si="6"/>
        <v>1.2716117150514621</v>
      </c>
      <c r="AB18" s="13">
        <v>21.8</v>
      </c>
      <c r="AC18" s="18">
        <f t="shared" si="18"/>
        <v>23.071611715051464</v>
      </c>
      <c r="AD18" s="14">
        <f t="shared" si="7"/>
        <v>1.0808699577937431</v>
      </c>
      <c r="AE18" s="14">
        <v>18.5</v>
      </c>
      <c r="AF18" s="18">
        <f t="shared" si="19"/>
        <v>19.580869957793745</v>
      </c>
      <c r="AG18" s="13">
        <f t="shared" si="20"/>
        <v>0.19709981583297662</v>
      </c>
      <c r="AH18" s="86">
        <v>3.5</v>
      </c>
      <c r="AI18" s="18">
        <f t="shared" si="21"/>
        <v>3.6970998158329764</v>
      </c>
    </row>
    <row r="19" spans="1:35">
      <c r="A19" s="4" t="s">
        <v>103</v>
      </c>
      <c r="B19" s="118">
        <v>27.4</v>
      </c>
      <c r="C19" s="119">
        <v>191</v>
      </c>
      <c r="D19" s="120">
        <f t="shared" si="8"/>
        <v>32.130784000000006</v>
      </c>
      <c r="E19" s="120">
        <f t="shared" si="9"/>
        <v>59.530784000000004</v>
      </c>
      <c r="F19" s="121">
        <f t="shared" si="10"/>
        <v>8.4971144733085924E-2</v>
      </c>
      <c r="G19" s="122">
        <f t="shared" si="0"/>
        <v>24.092108284800002</v>
      </c>
      <c r="H19" s="23">
        <f t="shared" si="11"/>
        <v>3.7709386880556521E-2</v>
      </c>
      <c r="I19" s="13">
        <f t="shared" si="1"/>
        <v>7.8607923648511724</v>
      </c>
      <c r="J19" s="13"/>
      <c r="K19" s="18">
        <f t="shared" si="12"/>
        <v>7.8607923648511724</v>
      </c>
      <c r="L19" s="19">
        <f t="shared" si="13"/>
        <v>1.2303848918897487E-2</v>
      </c>
      <c r="M19" s="13">
        <f t="shared" si="2"/>
        <v>45.943144564839628</v>
      </c>
      <c r="N19" s="13"/>
      <c r="O19" s="14"/>
      <c r="P19" s="18">
        <f t="shared" si="14"/>
        <v>45.943144564839628</v>
      </c>
      <c r="Q19" s="14">
        <f t="shared" si="3"/>
        <v>0.24969100306978059</v>
      </c>
      <c r="R19" s="15">
        <f t="shared" si="15"/>
        <v>8.6781495289141516E-3</v>
      </c>
      <c r="S19" s="15">
        <f t="shared" si="16"/>
        <v>8.6781495289141516E-3</v>
      </c>
      <c r="T19" s="4" t="s">
        <v>103</v>
      </c>
      <c r="U19" s="13">
        <f t="shared" si="4"/>
        <v>1.3012798171544173</v>
      </c>
      <c r="V19" s="13"/>
      <c r="W19" s="18">
        <f t="shared" si="17"/>
        <v>1.3012798171544173</v>
      </c>
      <c r="X19" s="15">
        <f t="shared" si="5"/>
        <v>6.3649556273857374E-3</v>
      </c>
      <c r="Y19" s="14">
        <v>0</v>
      </c>
      <c r="Z19" s="19">
        <v>0</v>
      </c>
      <c r="AA19" s="13">
        <f t="shared" si="6"/>
        <v>5.5769135020903589</v>
      </c>
      <c r="AB19" s="13"/>
      <c r="AC19" s="18">
        <f t="shared" si="18"/>
        <v>5.5769135020903589</v>
      </c>
      <c r="AD19" s="14">
        <f t="shared" si="7"/>
        <v>4.7403764767768051</v>
      </c>
      <c r="AE19" s="14"/>
      <c r="AF19" s="18">
        <f t="shared" si="19"/>
        <v>4.7403764767768051</v>
      </c>
      <c r="AG19" s="13">
        <f t="shared" si="20"/>
        <v>0.86442159282400555</v>
      </c>
      <c r="AI19" s="18">
        <f t="shared" si="21"/>
        <v>0.86442159282400555</v>
      </c>
    </row>
    <row r="20" spans="1:35">
      <c r="A20" s="4" t="s">
        <v>104</v>
      </c>
      <c r="B20" s="118">
        <v>0</v>
      </c>
      <c r="C20" s="119">
        <v>65</v>
      </c>
      <c r="D20" s="120">
        <f t="shared" si="8"/>
        <v>10.934560000000001</v>
      </c>
      <c r="E20" s="120">
        <f t="shared" si="9"/>
        <v>10.934560000000001</v>
      </c>
      <c r="F20" s="121">
        <f t="shared" si="10"/>
        <v>1.5607422209534686E-2</v>
      </c>
      <c r="G20" s="122">
        <f t="shared" si="0"/>
        <v>4.4252164320000009</v>
      </c>
      <c r="H20" s="23">
        <f t="shared" si="11"/>
        <v>6.9264257196521755E-3</v>
      </c>
      <c r="I20" s="13">
        <f t="shared" si="1"/>
        <v>1.4438631576061058</v>
      </c>
      <c r="J20" s="13"/>
      <c r="K20" s="18">
        <f t="shared" si="12"/>
        <v>1.4438631576061058</v>
      </c>
      <c r="L20" s="19">
        <f t="shared" si="13"/>
        <v>2.2599597249486872E-3</v>
      </c>
      <c r="M20" s="13">
        <f t="shared" si="2"/>
        <v>8.4387948062789295</v>
      </c>
      <c r="N20" s="13"/>
      <c r="O20" s="14"/>
      <c r="P20" s="18">
        <f t="shared" si="14"/>
        <v>8.4387948062789295</v>
      </c>
      <c r="Q20" s="14">
        <f t="shared" si="3"/>
        <v>4.5863015251515919E-2</v>
      </c>
      <c r="R20" s="15">
        <f t="shared" si="15"/>
        <v>1.5939945745193536E-3</v>
      </c>
      <c r="S20" s="15">
        <f t="shared" si="16"/>
        <v>1.5939945745193536E-3</v>
      </c>
      <c r="T20" s="4" t="s">
        <v>104</v>
      </c>
      <c r="U20" s="13">
        <f t="shared" si="4"/>
        <v>0.23901788757668646</v>
      </c>
      <c r="V20" s="13"/>
      <c r="W20" s="18">
        <f t="shared" si="17"/>
        <v>0.23901788757668646</v>
      </c>
      <c r="X20" s="15">
        <f t="shared" si="5"/>
        <v>1.1691092327120534E-3</v>
      </c>
      <c r="Y20" s="14">
        <v>0</v>
      </c>
      <c r="Z20" s="19">
        <v>0</v>
      </c>
      <c r="AA20" s="13">
        <f t="shared" si="6"/>
        <v>1.0243623753286564</v>
      </c>
      <c r="AB20" s="13"/>
      <c r="AC20" s="18">
        <f t="shared" si="18"/>
        <v>1.0243623753286564</v>
      </c>
      <c r="AD20" s="14">
        <f t="shared" si="7"/>
        <v>0.87070801902935779</v>
      </c>
      <c r="AE20" s="14"/>
      <c r="AF20" s="18">
        <f t="shared" si="19"/>
        <v>0.87070801902935779</v>
      </c>
      <c r="AG20" s="13">
        <f t="shared" si="20"/>
        <v>0.1587761681759417</v>
      </c>
      <c r="AI20" s="18">
        <f t="shared" si="21"/>
        <v>0.1587761681759417</v>
      </c>
    </row>
    <row r="21" spans="1:35">
      <c r="A21" s="4" t="s">
        <v>105</v>
      </c>
      <c r="B21" s="118">
        <v>19.2</v>
      </c>
      <c r="C21" s="119">
        <v>432</v>
      </c>
      <c r="D21" s="120">
        <f t="shared" si="8"/>
        <v>72.672768000000005</v>
      </c>
      <c r="E21" s="120">
        <f t="shared" si="9"/>
        <v>91.872768000000008</v>
      </c>
      <c r="F21" s="121">
        <f t="shared" si="10"/>
        <v>0.13113441050528118</v>
      </c>
      <c r="G21" s="122">
        <f t="shared" si="0"/>
        <v>37.180909209600003</v>
      </c>
      <c r="H21" s="23">
        <f t="shared" si="11"/>
        <v>5.8196205719373915E-2</v>
      </c>
      <c r="I21" s="13">
        <f t="shared" si="1"/>
        <v>12.131416801635655</v>
      </c>
      <c r="J21" s="13"/>
      <c r="K21" s="18">
        <f t="shared" si="12"/>
        <v>12.131416801635655</v>
      </c>
      <c r="L21" s="19">
        <f t="shared" si="13"/>
        <v>1.8988304559081893E-2</v>
      </c>
      <c r="M21" s="13">
        <f t="shared" si="2"/>
        <v>70.903213063613805</v>
      </c>
      <c r="N21" s="13"/>
      <c r="O21" s="14"/>
      <c r="P21" s="18">
        <f t="shared" si="14"/>
        <v>70.903213063613805</v>
      </c>
      <c r="Q21" s="14">
        <f t="shared" si="3"/>
        <v>0.38534354925877068</v>
      </c>
      <c r="R21" s="15">
        <f t="shared" si="15"/>
        <v>1.3392829134238164E-2</v>
      </c>
      <c r="S21" s="15">
        <f t="shared" si="16"/>
        <v>1.3392829134238164E-2</v>
      </c>
      <c r="T21" s="4" t="s">
        <v>105</v>
      </c>
      <c r="U21" s="13">
        <f t="shared" si="4"/>
        <v>2.0082412948653623</v>
      </c>
      <c r="V21" s="13"/>
      <c r="W21" s="18">
        <f t="shared" si="17"/>
        <v>2.0082412948653623</v>
      </c>
      <c r="X21" s="15">
        <f t="shared" si="5"/>
        <v>9.8229193770588367E-3</v>
      </c>
      <c r="Y21" s="14">
        <v>0</v>
      </c>
      <c r="Z21" s="19">
        <v>0</v>
      </c>
      <c r="AA21" s="13">
        <f t="shared" si="6"/>
        <v>8.6067484065658366</v>
      </c>
      <c r="AB21" s="13"/>
      <c r="AC21" s="18">
        <f t="shared" si="18"/>
        <v>8.6067484065658366</v>
      </c>
      <c r="AD21" s="14">
        <f t="shared" si="7"/>
        <v>7.3157361455809626</v>
      </c>
      <c r="AE21" s="14"/>
      <c r="AF21" s="18">
        <f t="shared" si="19"/>
        <v>7.3157361455809626</v>
      </c>
      <c r="AG21" s="13">
        <f t="shared" si="20"/>
        <v>1.3340460030177046</v>
      </c>
      <c r="AI21" s="18">
        <f t="shared" si="21"/>
        <v>1.3340460030177046</v>
      </c>
    </row>
    <row r="22" spans="1:35">
      <c r="A22" s="4" t="s">
        <v>106</v>
      </c>
      <c r="B22" s="118">
        <v>0</v>
      </c>
      <c r="C22" s="119">
        <v>1</v>
      </c>
      <c r="D22" s="120">
        <f t="shared" si="8"/>
        <v>0.16822400000000004</v>
      </c>
      <c r="E22" s="120">
        <f t="shared" si="9"/>
        <v>0.16822400000000004</v>
      </c>
      <c r="F22" s="121">
        <f t="shared" si="10"/>
        <v>2.4011418783899518E-4</v>
      </c>
      <c r="G22" s="122">
        <f t="shared" si="0"/>
        <v>6.8080252800000018E-2</v>
      </c>
      <c r="H22" s="23">
        <f t="shared" si="11"/>
        <v>1.0656039568695654E-4</v>
      </c>
      <c r="I22" s="13">
        <f t="shared" si="1"/>
        <v>2.2213279347786247E-2</v>
      </c>
      <c r="J22" s="13"/>
      <c r="K22" s="18">
        <f t="shared" si="12"/>
        <v>2.2213279347786247E-2</v>
      </c>
      <c r="L22" s="19">
        <f t="shared" si="13"/>
        <v>3.4768611153056727E-5</v>
      </c>
      <c r="M22" s="13">
        <f t="shared" si="2"/>
        <v>0.12982761240429125</v>
      </c>
      <c r="N22" s="13"/>
      <c r="O22" s="14"/>
      <c r="P22" s="18">
        <f t="shared" si="14"/>
        <v>0.12982761240429125</v>
      </c>
      <c r="Q22" s="14">
        <f t="shared" si="3"/>
        <v>7.0558485002332201E-4</v>
      </c>
      <c r="R22" s="15">
        <f t="shared" si="15"/>
        <v>2.4522993454143904E-5</v>
      </c>
      <c r="S22" s="15">
        <f t="shared" si="16"/>
        <v>2.4522993454143904E-5</v>
      </c>
      <c r="T22" s="4" t="s">
        <v>106</v>
      </c>
      <c r="U22" s="13">
        <f t="shared" si="4"/>
        <v>3.6771982704105611E-3</v>
      </c>
      <c r="V22" s="13"/>
      <c r="W22" s="18">
        <f t="shared" si="17"/>
        <v>3.6771982704105611E-3</v>
      </c>
      <c r="X22" s="15">
        <f t="shared" si="5"/>
        <v>1.7986295887877744E-5</v>
      </c>
      <c r="Y22" s="14">
        <v>0</v>
      </c>
      <c r="Z22" s="19">
        <v>0</v>
      </c>
      <c r="AA22" s="13">
        <f t="shared" si="6"/>
        <v>1.5759421158902404E-2</v>
      </c>
      <c r="AB22" s="13"/>
      <c r="AC22" s="18">
        <f t="shared" si="18"/>
        <v>1.5759421158902404E-2</v>
      </c>
      <c r="AD22" s="14">
        <f t="shared" si="7"/>
        <v>1.3395507985067043E-2</v>
      </c>
      <c r="AE22" s="14"/>
      <c r="AF22" s="18">
        <f t="shared" si="19"/>
        <v>1.3395507985067043E-2</v>
      </c>
      <c r="AG22" s="13">
        <f t="shared" si="20"/>
        <v>2.4427102796298725E-3</v>
      </c>
      <c r="AI22" s="18">
        <f t="shared" si="21"/>
        <v>2.4427102796298725E-3</v>
      </c>
    </row>
    <row r="23" spans="1:35">
      <c r="A23" s="4" t="s">
        <v>107</v>
      </c>
      <c r="B23" s="118">
        <v>10.3</v>
      </c>
      <c r="C23" s="119">
        <v>387</v>
      </c>
      <c r="D23" s="120">
        <f t="shared" si="8"/>
        <v>65.102688000000015</v>
      </c>
      <c r="E23" s="120">
        <f t="shared" si="9"/>
        <v>75.402688000000012</v>
      </c>
      <c r="F23" s="121">
        <f t="shared" si="10"/>
        <v>0.10762587496431632</v>
      </c>
      <c r="G23" s="122">
        <f t="shared" si="0"/>
        <v>30.515467833600006</v>
      </c>
      <c r="H23" s="23">
        <f t="shared" si="11"/>
        <v>4.7763340956939133E-2</v>
      </c>
      <c r="I23" s="13">
        <f t="shared" si="1"/>
        <v>9.9566112571212759</v>
      </c>
      <c r="J23" s="13"/>
      <c r="K23" s="18">
        <f t="shared" si="12"/>
        <v>9.9566112571212759</v>
      </c>
      <c r="L23" s="19">
        <f t="shared" si="13"/>
        <v>1.5584261098102866E-2</v>
      </c>
      <c r="M23" s="13">
        <f t="shared" si="2"/>
        <v>58.192356333850711</v>
      </c>
      <c r="N23" s="13"/>
      <c r="O23" s="14"/>
      <c r="P23" s="18">
        <f t="shared" si="14"/>
        <v>58.192356333850711</v>
      </c>
      <c r="Q23" s="14">
        <f t="shared" si="3"/>
        <v>0.31626280616223212</v>
      </c>
      <c r="R23" s="15">
        <f t="shared" si="15"/>
        <v>1.0991889529727357E-2</v>
      </c>
      <c r="S23" s="15">
        <f t="shared" si="16"/>
        <v>1.0991889529727357E-2</v>
      </c>
      <c r="T23" s="4" t="s">
        <v>107</v>
      </c>
      <c r="U23" s="13">
        <f t="shared" si="4"/>
        <v>1.6482228094558871</v>
      </c>
      <c r="V23" s="13"/>
      <c r="W23" s="18">
        <f t="shared" si="17"/>
        <v>1.6482228094558871</v>
      </c>
      <c r="X23" s="15">
        <f t="shared" si="5"/>
        <v>8.0619593940777085E-3</v>
      </c>
      <c r="Y23" s="14">
        <v>0</v>
      </c>
      <c r="Z23" s="19">
        <v>0</v>
      </c>
      <c r="AA23" s="13">
        <f t="shared" si="6"/>
        <v>7.0638120405252298</v>
      </c>
      <c r="AB23" s="13"/>
      <c r="AC23" s="18">
        <f t="shared" si="18"/>
        <v>7.0638120405252298</v>
      </c>
      <c r="AD23" s="14">
        <f t="shared" si="7"/>
        <v>6.0042402344464456</v>
      </c>
      <c r="AE23" s="14"/>
      <c r="AF23" s="18">
        <f t="shared" si="19"/>
        <v>6.0042402344464456</v>
      </c>
      <c r="AG23" s="13">
        <f t="shared" si="20"/>
        <v>1.0948908662814105</v>
      </c>
      <c r="AI23" s="18">
        <f t="shared" si="21"/>
        <v>1.0948908662814105</v>
      </c>
    </row>
    <row r="24" spans="1:35">
      <c r="A24" s="4" t="s">
        <v>108</v>
      </c>
      <c r="B24" s="118">
        <v>34.750999999999998</v>
      </c>
      <c r="C24" s="119">
        <v>301</v>
      </c>
      <c r="D24" s="120">
        <f t="shared" si="8"/>
        <v>50.635424000000008</v>
      </c>
      <c r="E24" s="120">
        <f t="shared" si="9"/>
        <v>85.386424000000005</v>
      </c>
      <c r="F24" s="121">
        <f t="shared" si="10"/>
        <v>0.12187614045104196</v>
      </c>
      <c r="G24" s="122">
        <f t="shared" si="0"/>
        <v>34.555885792800005</v>
      </c>
      <c r="H24" s="23">
        <f t="shared" si="11"/>
        <v>5.4087473414817393E-2</v>
      </c>
      <c r="I24" s="13">
        <f t="shared" si="1"/>
        <v>11.274922061183421</v>
      </c>
      <c r="J24" s="13">
        <v>308.39999999999998</v>
      </c>
      <c r="K24" s="18">
        <f t="shared" si="12"/>
        <v>319.67492206118339</v>
      </c>
      <c r="L24" s="19">
        <f t="shared" si="13"/>
        <v>1.7647704095765354E-2</v>
      </c>
      <c r="M24" s="13">
        <f t="shared" si="2"/>
        <v>65.897348533267959</v>
      </c>
      <c r="N24" s="13">
        <v>1308</v>
      </c>
      <c r="O24" s="14"/>
      <c r="P24" s="18">
        <f t="shared" si="14"/>
        <v>1373.8973485332679</v>
      </c>
      <c r="Q24" s="14">
        <f t="shared" si="3"/>
        <v>0.35813776376776063</v>
      </c>
      <c r="R24" s="15">
        <f t="shared" si="15"/>
        <v>1.2447276945172838E-2</v>
      </c>
      <c r="S24" s="15">
        <f t="shared" si="16"/>
        <v>1.2447276945172838E-2</v>
      </c>
      <c r="T24" s="4" t="s">
        <v>108</v>
      </c>
      <c r="U24" s="13">
        <f t="shared" si="4"/>
        <v>1.8664566925607688</v>
      </c>
      <c r="V24" s="13">
        <v>17.100000000000001</v>
      </c>
      <c r="W24" s="18">
        <f t="shared" si="17"/>
        <v>18.966456692560769</v>
      </c>
      <c r="X24" s="15">
        <f t="shared" si="5"/>
        <v>9.129407735351586E-3</v>
      </c>
      <c r="Y24" s="14">
        <v>0</v>
      </c>
      <c r="Z24" s="19">
        <v>9.6</v>
      </c>
      <c r="AA24" s="13">
        <f t="shared" si="6"/>
        <v>7.999100110974724</v>
      </c>
      <c r="AB24" s="13">
        <v>132.4</v>
      </c>
      <c r="AC24" s="18">
        <f t="shared" si="18"/>
        <v>140.39910011097473</v>
      </c>
      <c r="AD24" s="14">
        <f t="shared" si="7"/>
        <v>6.7992350943285151</v>
      </c>
      <c r="AE24" s="14">
        <v>112.2</v>
      </c>
      <c r="AF24" s="18">
        <f t="shared" si="19"/>
        <v>118.99923509432851</v>
      </c>
      <c r="AG24" s="13">
        <f t="shared" si="20"/>
        <v>1.2398605172010821</v>
      </c>
      <c r="AH24" s="86">
        <v>21.5</v>
      </c>
      <c r="AI24" s="18">
        <f t="shared" si="21"/>
        <v>22.73986051720108</v>
      </c>
    </row>
    <row r="25" spans="1:35">
      <c r="A25" s="4" t="s">
        <v>109</v>
      </c>
      <c r="B25" s="118">
        <v>0</v>
      </c>
      <c r="C25" s="119">
        <v>296</v>
      </c>
      <c r="D25" s="120">
        <f t="shared" si="8"/>
        <v>49.794304000000004</v>
      </c>
      <c r="E25" s="120">
        <f t="shared" si="9"/>
        <v>49.794304000000004</v>
      </c>
      <c r="F25" s="121">
        <f t="shared" si="10"/>
        <v>7.107379960034256E-2</v>
      </c>
      <c r="G25" s="122">
        <f t="shared" si="0"/>
        <v>20.151754828800001</v>
      </c>
      <c r="H25" s="23">
        <f t="shared" si="11"/>
        <v>3.1541877123339133E-2</v>
      </c>
      <c r="I25" s="13">
        <f t="shared" si="1"/>
        <v>6.5751306869447275</v>
      </c>
      <c r="J25" s="13"/>
      <c r="K25" s="18">
        <f t="shared" si="12"/>
        <v>6.5751306869447275</v>
      </c>
      <c r="L25" s="19">
        <f t="shared" si="13"/>
        <v>1.0291508901304791E-2</v>
      </c>
      <c r="M25" s="13">
        <f t="shared" si="2"/>
        <v>38.428973271670195</v>
      </c>
      <c r="N25" s="13"/>
      <c r="O25" s="14"/>
      <c r="P25" s="18">
        <f t="shared" si="14"/>
        <v>38.428973271670195</v>
      </c>
      <c r="Q25" s="14">
        <f t="shared" si="3"/>
        <v>0.20885311560690323</v>
      </c>
      <c r="R25" s="15">
        <f t="shared" si="15"/>
        <v>7.258806062426593E-3</v>
      </c>
      <c r="S25" s="15">
        <f t="shared" si="16"/>
        <v>7.258806062426593E-3</v>
      </c>
      <c r="T25" s="4" t="s">
        <v>109</v>
      </c>
      <c r="U25" s="13">
        <f t="shared" si="4"/>
        <v>1.0884506880415259</v>
      </c>
      <c r="V25" s="13"/>
      <c r="W25" s="18">
        <f t="shared" si="17"/>
        <v>1.0884506880415259</v>
      </c>
      <c r="X25" s="15">
        <f t="shared" si="5"/>
        <v>5.3239435828118112E-3</v>
      </c>
      <c r="Y25" s="14">
        <v>0</v>
      </c>
      <c r="Z25" s="19">
        <v>0</v>
      </c>
      <c r="AA25" s="13">
        <f t="shared" si="6"/>
        <v>4.6647886630351101</v>
      </c>
      <c r="AB25" s="13"/>
      <c r="AC25" s="18">
        <f t="shared" si="18"/>
        <v>4.6647886630351101</v>
      </c>
      <c r="AD25" s="14">
        <f t="shared" si="7"/>
        <v>3.9650703635798443</v>
      </c>
      <c r="AE25" s="14"/>
      <c r="AF25" s="18">
        <f t="shared" si="19"/>
        <v>3.9650703635798443</v>
      </c>
      <c r="AG25" s="13">
        <f t="shared" si="20"/>
        <v>0.72304224277044216</v>
      </c>
      <c r="AI25" s="18">
        <f t="shared" si="21"/>
        <v>0.72304224277044216</v>
      </c>
    </row>
    <row r="26" spans="1:35">
      <c r="A26" s="4" t="s">
        <v>110</v>
      </c>
      <c r="B26" s="123">
        <v>48.52</v>
      </c>
      <c r="C26" s="124">
        <v>446</v>
      </c>
      <c r="D26" s="120">
        <f t="shared" si="8"/>
        <v>75.027904000000007</v>
      </c>
      <c r="E26" s="120">
        <f t="shared" si="9"/>
        <v>123.54790400000002</v>
      </c>
      <c r="F26" s="121">
        <f t="shared" si="10"/>
        <v>0.17634585212674853</v>
      </c>
      <c r="G26" s="122">
        <f t="shared" si="0"/>
        <v>49.999836748800007</v>
      </c>
      <c r="H26" s="23">
        <f t="shared" si="11"/>
        <v>7.8260614041600007E-2</v>
      </c>
      <c r="I26" s="13">
        <f t="shared" si="1"/>
        <v>16.313986734267868</v>
      </c>
      <c r="J26" s="13">
        <v>48.6</v>
      </c>
      <c r="K26" s="18">
        <f t="shared" si="12"/>
        <v>64.913986734267866</v>
      </c>
      <c r="L26" s="19">
        <f t="shared" si="13"/>
        <v>2.5534935757984486E-2</v>
      </c>
      <c r="M26" s="13">
        <f t="shared" si="2"/>
        <v>95.348638683389908</v>
      </c>
      <c r="N26" s="13">
        <v>203.6</v>
      </c>
      <c r="O26" s="14">
        <f>SUM(139.6/90)</f>
        <v>1.5511111111111111</v>
      </c>
      <c r="P26" s="18">
        <f t="shared" si="14"/>
        <v>298.9486386833899</v>
      </c>
      <c r="Q26" s="14">
        <f t="shared" si="3"/>
        <v>0.51819912327929296</v>
      </c>
      <c r="R26" s="15">
        <f t="shared" si="15"/>
        <v>1.801029841797365E-2</v>
      </c>
      <c r="S26" s="15">
        <f t="shared" si="16"/>
        <v>1.5691214095290849</v>
      </c>
      <c r="T26" s="4" t="s">
        <v>110</v>
      </c>
      <c r="U26" s="13">
        <f t="shared" si="4"/>
        <v>2.7006261823619102</v>
      </c>
      <c r="V26" s="13">
        <v>4.9000000000000004</v>
      </c>
      <c r="W26" s="18">
        <f t="shared" si="17"/>
        <v>7.6006261823619106</v>
      </c>
      <c r="X26" s="15">
        <f t="shared" si="5"/>
        <v>1.3209584587639779E-2</v>
      </c>
      <c r="Y26" s="14">
        <v>0</v>
      </c>
      <c r="Z26" s="19">
        <v>2.2000000000000002</v>
      </c>
      <c r="AA26" s="13">
        <f t="shared" si="6"/>
        <v>11.574112210122474</v>
      </c>
      <c r="AB26" s="13">
        <v>22.6</v>
      </c>
      <c r="AC26" s="18">
        <f t="shared" si="18"/>
        <v>34.174112210122473</v>
      </c>
      <c r="AD26" s="14">
        <f t="shared" si="7"/>
        <v>9.8379953786041021</v>
      </c>
      <c r="AE26" s="14">
        <v>19.100000000000001</v>
      </c>
      <c r="AF26" s="18">
        <f t="shared" si="19"/>
        <v>28.937995378604104</v>
      </c>
      <c r="AG26" s="13">
        <f t="shared" si="20"/>
        <v>1.7939873925689833</v>
      </c>
      <c r="AH26" s="86">
        <v>3.4</v>
      </c>
      <c r="AI26" s="18">
        <f t="shared" si="21"/>
        <v>5.1939873925689835</v>
      </c>
    </row>
    <row r="27" spans="1:35">
      <c r="B27" s="117" t="s">
        <v>256</v>
      </c>
      <c r="C27" s="117" t="s">
        <v>256</v>
      </c>
      <c r="D27" s="117" t="s">
        <v>256</v>
      </c>
      <c r="E27" s="117" t="s">
        <v>256</v>
      </c>
      <c r="F27" s="117" t="s">
        <v>256</v>
      </c>
      <c r="G27" s="117" t="s">
        <v>256</v>
      </c>
      <c r="H27" s="117" t="s">
        <v>256</v>
      </c>
      <c r="I27" s="117" t="s">
        <v>256</v>
      </c>
      <c r="J27" s="117" t="s">
        <v>95</v>
      </c>
      <c r="K27" s="125" t="s">
        <v>95</v>
      </c>
      <c r="L27" s="125" t="s">
        <v>95</v>
      </c>
      <c r="M27" s="117" t="s">
        <v>256</v>
      </c>
      <c r="N27" s="117" t="s">
        <v>256</v>
      </c>
      <c r="O27" s="24" t="s">
        <v>256</v>
      </c>
      <c r="P27" s="117" t="s">
        <v>256</v>
      </c>
      <c r="Q27" s="117" t="s">
        <v>256</v>
      </c>
      <c r="R27" s="117" t="s">
        <v>256</v>
      </c>
      <c r="S27" s="117" t="s">
        <v>256</v>
      </c>
      <c r="U27" s="117" t="s">
        <v>256</v>
      </c>
      <c r="V27" s="117" t="s">
        <v>256</v>
      </c>
      <c r="W27" s="117" t="s">
        <v>256</v>
      </c>
      <c r="X27" s="117" t="s">
        <v>256</v>
      </c>
      <c r="Y27" s="117" t="s">
        <v>256</v>
      </c>
      <c r="Z27" s="125" t="s">
        <v>256</v>
      </c>
      <c r="AA27" s="117" t="s">
        <v>256</v>
      </c>
      <c r="AB27" s="117" t="s">
        <v>256</v>
      </c>
      <c r="AC27" s="117" t="s">
        <v>256</v>
      </c>
      <c r="AD27" s="117" t="s">
        <v>256</v>
      </c>
      <c r="AE27" s="117" t="s">
        <v>256</v>
      </c>
      <c r="AF27" s="117" t="s">
        <v>256</v>
      </c>
      <c r="AG27" s="117" t="s">
        <v>256</v>
      </c>
      <c r="AH27" s="117" t="s">
        <v>256</v>
      </c>
      <c r="AI27" s="117" t="s">
        <v>256</v>
      </c>
    </row>
    <row r="28" spans="1:35">
      <c r="A28" s="4" t="s">
        <v>111</v>
      </c>
      <c r="B28" s="126">
        <f>SUM(B13:B26)</f>
        <v>174.881</v>
      </c>
      <c r="C28" s="126">
        <f>SUM(C13:C26)</f>
        <v>3125</v>
      </c>
      <c r="D28" s="120">
        <f t="shared" si="8"/>
        <v>525.70000000000005</v>
      </c>
      <c r="E28" s="120">
        <f t="shared" si="9"/>
        <v>700.58100000000002</v>
      </c>
      <c r="F28" s="121">
        <f t="shared" si="10"/>
        <v>0.99997288038823862</v>
      </c>
      <c r="G28" s="122">
        <f>SUM(E28*0.4047)</f>
        <v>283.52513070000003</v>
      </c>
      <c r="H28" s="23">
        <f t="shared" si="11"/>
        <v>0.44377846544347832</v>
      </c>
      <c r="I28" s="13">
        <f>SUM(G28*296)*2.2046/2000</f>
        <v>92.508806464900573</v>
      </c>
      <c r="J28" s="13">
        <f>SUM(J13:J26)</f>
        <v>1135.5999999999999</v>
      </c>
      <c r="K28" s="18">
        <f t="shared" si="12"/>
        <v>1228.1088064649005</v>
      </c>
      <c r="L28" s="19">
        <f t="shared" si="13"/>
        <v>0.14479639272767045</v>
      </c>
      <c r="M28" s="13">
        <f>SUM(G28*1730)*2.2046/2000</f>
        <v>540.67647021715538</v>
      </c>
      <c r="N28" s="13">
        <f>SUM(N13:N26)</f>
        <v>4822</v>
      </c>
      <c r="O28" s="14">
        <f>SUM(O13:O26)</f>
        <v>3.9388888888888891</v>
      </c>
      <c r="P28" s="18">
        <f t="shared" si="14"/>
        <v>5362.6764702171549</v>
      </c>
      <c r="Q28" s="14">
        <f>SUM(M28*0.5)/92</f>
        <v>2.9384590772671486</v>
      </c>
      <c r="R28" s="15">
        <f t="shared" si="15"/>
        <v>0.10212777770768493</v>
      </c>
      <c r="S28" s="15">
        <f t="shared" si="16"/>
        <v>4.0410166665965743</v>
      </c>
      <c r="T28" s="4" t="s">
        <v>111</v>
      </c>
      <c r="U28" s="13">
        <f>SUM(G28*49)*2.2046/2000</f>
        <v>15.313957826959893</v>
      </c>
      <c r="V28" s="13">
        <f>SUM(V13:V26)</f>
        <v>58.599999999999994</v>
      </c>
      <c r="W28" s="18">
        <f t="shared" si="17"/>
        <v>73.913957826959887</v>
      </c>
      <c r="X28" s="15">
        <f>SUM(U28*0.45)/92</f>
        <v>7.4905228501434259E-2</v>
      </c>
      <c r="Y28" s="14">
        <v>0</v>
      </c>
      <c r="Z28" s="18">
        <f>SUM(Z13:Z26)</f>
        <v>34.1</v>
      </c>
      <c r="AA28" s="13">
        <f>SUM(G28*210)*2.2046/2000</f>
        <v>65.631247829828112</v>
      </c>
      <c r="AB28" s="13">
        <f>SUM(AB13:AB26)</f>
        <v>484.1</v>
      </c>
      <c r="AC28" s="18">
        <f t="shared" si="18"/>
        <v>549.73124782982813</v>
      </c>
      <c r="AD28" s="14">
        <f>SUM(G28*178.5)*2.2046/2000</f>
        <v>55.786560655353895</v>
      </c>
      <c r="AE28" s="13">
        <f>SUM(AE13:AE26)</f>
        <v>410.2</v>
      </c>
      <c r="AF28" s="18">
        <f t="shared" si="19"/>
        <v>465.98656065535386</v>
      </c>
      <c r="AG28" s="13">
        <f t="shared" si="20"/>
        <v>10.172843413623358</v>
      </c>
      <c r="AH28" s="13">
        <f>SUM(AH13:AH26)</f>
        <v>79</v>
      </c>
      <c r="AI28" s="18">
        <f t="shared" si="21"/>
        <v>89.172843413623355</v>
      </c>
    </row>
    <row r="29" spans="1:35">
      <c r="A29" s="9"/>
      <c r="B29" s="9"/>
      <c r="C29" s="9"/>
      <c r="D29" s="9"/>
      <c r="E29" s="9"/>
      <c r="F29" s="9"/>
      <c r="G29" s="127"/>
      <c r="H29" s="127"/>
      <c r="I29" s="19"/>
      <c r="J29" s="19"/>
      <c r="K29" s="19"/>
      <c r="L29" s="15"/>
      <c r="M29" s="19"/>
      <c r="N29" s="19"/>
      <c r="O29" s="19"/>
      <c r="P29" s="19"/>
      <c r="Q29" s="15"/>
      <c r="R29" s="15"/>
      <c r="S29" s="15"/>
      <c r="T29" s="9"/>
      <c r="U29" s="19"/>
      <c r="V29" s="19"/>
      <c r="W29" s="19"/>
      <c r="X29" s="15"/>
      <c r="Y29" s="15"/>
      <c r="Z29" s="20"/>
      <c r="AA29" s="19"/>
      <c r="AB29" s="19"/>
      <c r="AC29" s="19"/>
    </row>
    <row r="30" spans="1:35">
      <c r="G30" s="86"/>
      <c r="H30" s="14" t="s">
        <v>112</v>
      </c>
      <c r="I30" s="41">
        <f>SUM(I28-I31)</f>
        <v>80.01296427286168</v>
      </c>
      <c r="J30" s="41"/>
      <c r="K30" s="41"/>
      <c r="L30" s="41">
        <f t="shared" ref="L30:AA30" si="22">SUM(L28-L31)</f>
        <v>0.12523768320969653</v>
      </c>
      <c r="M30" s="41">
        <f t="shared" si="22"/>
        <v>467.6433384866578</v>
      </c>
      <c r="N30" s="41"/>
      <c r="O30" s="41"/>
      <c r="P30" s="41"/>
      <c r="Q30" s="41">
        <f t="shared" si="22"/>
        <v>2.5415398830796616</v>
      </c>
      <c r="R30" s="41">
        <f t="shared" si="22"/>
        <v>8.8332630603035381E-2</v>
      </c>
      <c r="S30" s="41"/>
      <c r="U30" s="41">
        <f t="shared" si="22"/>
        <v>13.245389355980482</v>
      </c>
      <c r="V30" s="41"/>
      <c r="W30" s="41"/>
      <c r="X30" s="41">
        <f t="shared" si="22"/>
        <v>6.4787230545556698E-2</v>
      </c>
      <c r="Y30" s="41">
        <f t="shared" si="22"/>
        <v>0</v>
      </c>
      <c r="Z30" s="58"/>
      <c r="AA30" s="41">
        <f t="shared" si="22"/>
        <v>56.765954382773486</v>
      </c>
      <c r="AB30" s="41"/>
      <c r="AC30" s="41"/>
      <c r="AD30" s="41">
        <f>SUM(AD28-AD31)</f>
        <v>48.251061225357468</v>
      </c>
      <c r="AE30" s="41"/>
      <c r="AF30" s="41"/>
      <c r="AG30" s="41">
        <f>SUM(AG28-AG31)</f>
        <v>8.798722929329891</v>
      </c>
    </row>
    <row r="31" spans="1:35">
      <c r="G31" s="86"/>
      <c r="H31" s="14" t="s">
        <v>113</v>
      </c>
      <c r="I31" s="41">
        <f>SUM(I14,I18,I19,I20)</f>
        <v>12.495842192038895</v>
      </c>
      <c r="J31" s="41"/>
      <c r="K31" s="41"/>
      <c r="L31" s="41">
        <f t="shared" ref="L31:AA31" si="23">SUM(L14,L18,L19,L20)</f>
        <v>1.9558709517973921E-2</v>
      </c>
      <c r="M31" s="41">
        <f t="shared" si="23"/>
        <v>73.033131730497601</v>
      </c>
      <c r="N31" s="41"/>
      <c r="O31" s="41"/>
      <c r="P31" s="41"/>
      <c r="Q31" s="41">
        <f t="shared" si="23"/>
        <v>0.39691919418748695</v>
      </c>
      <c r="R31" s="41">
        <f t="shared" si="23"/>
        <v>1.3795147104649547E-2</v>
      </c>
      <c r="S31" s="41"/>
      <c r="U31" s="41">
        <f t="shared" si="23"/>
        <v>2.0685684709794119</v>
      </c>
      <c r="V31" s="41"/>
      <c r="W31" s="41"/>
      <c r="X31" s="41">
        <f t="shared" si="23"/>
        <v>1.0117997955877558E-2</v>
      </c>
      <c r="Y31" s="41">
        <f t="shared" si="23"/>
        <v>0</v>
      </c>
      <c r="Z31" s="58"/>
      <c r="AA31" s="41">
        <f t="shared" si="23"/>
        <v>8.8652934470546221</v>
      </c>
      <c r="AB31" s="41"/>
      <c r="AC31" s="41"/>
      <c r="AD31" s="41">
        <f>SUM(AD14,AD18,AD19,AD20)</f>
        <v>7.5354994299964284</v>
      </c>
      <c r="AE31" s="41"/>
      <c r="AF31" s="41"/>
      <c r="AG31" s="41">
        <f>SUM(AG14,AG18,AG19,AG20)</f>
        <v>1.3741204842934662</v>
      </c>
    </row>
    <row r="32" spans="1:35">
      <c r="I32" s="19"/>
      <c r="J32" s="19"/>
      <c r="K32" s="19"/>
      <c r="Q32" s="15"/>
      <c r="R32" s="15"/>
      <c r="S32" s="15"/>
      <c r="U32" s="19"/>
      <c r="V32" s="19"/>
      <c r="W32" s="19"/>
      <c r="X32" s="15"/>
      <c r="Y32" s="15"/>
      <c r="Z32" s="20"/>
      <c r="AA32" s="19"/>
      <c r="AB32" s="19"/>
      <c r="AC32" s="19"/>
    </row>
    <row r="33" spans="1:29">
      <c r="A33" s="86" t="s">
        <v>257</v>
      </c>
      <c r="I33" s="19"/>
      <c r="J33" s="19"/>
      <c r="K33" s="19"/>
      <c r="M33" s="19"/>
      <c r="N33" s="19"/>
      <c r="O33" s="19"/>
      <c r="P33" s="19"/>
      <c r="Q33" s="15"/>
      <c r="R33" s="15"/>
      <c r="S33" s="15"/>
      <c r="T33" s="86" t="s">
        <v>257</v>
      </c>
      <c r="U33" s="19"/>
      <c r="V33" s="19"/>
      <c r="W33" s="19"/>
      <c r="X33" s="15"/>
      <c r="Y33" s="15"/>
      <c r="Z33" s="20"/>
      <c r="AA33" s="19"/>
      <c r="AB33" s="19"/>
      <c r="AC33" s="19"/>
    </row>
    <row r="34" spans="1:29">
      <c r="A34" s="86" t="s">
        <v>258</v>
      </c>
      <c r="T34" s="86" t="s">
        <v>258</v>
      </c>
    </row>
    <row r="37" spans="1:29">
      <c r="N37" s="128"/>
      <c r="O37" s="128"/>
      <c r="P37" s="128"/>
    </row>
    <row r="39" spans="1:29">
      <c r="J39" s="128" t="s">
        <v>344</v>
      </c>
      <c r="AA39" s="117" t="s">
        <v>345</v>
      </c>
    </row>
    <row r="40" spans="1:29">
      <c r="J40" s="86"/>
      <c r="AA40" s="86"/>
    </row>
  </sheetData>
  <printOptions gridLines="1"/>
  <pageMargins left="0.2" right="0.2" top="0.25" bottom="0.2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>
      <selection sqref="A1:IV65536"/>
    </sheetView>
  </sheetViews>
  <sheetFormatPr defaultColWidth="11.125" defaultRowHeight="12.75"/>
  <cols>
    <col min="1" max="1" width="12" style="62" customWidth="1"/>
    <col min="2" max="3" width="8.5" style="62" customWidth="1"/>
    <col min="4" max="4" width="10.5" style="62" customWidth="1"/>
    <col min="5" max="5" width="8.125" style="62" customWidth="1"/>
    <col min="6" max="6" width="7" style="62" customWidth="1"/>
    <col min="7" max="7" width="10.625" style="62" customWidth="1"/>
    <col min="8" max="8" width="6.875" style="62" customWidth="1"/>
    <col min="9" max="9" width="11.375" style="62" customWidth="1"/>
    <col min="10" max="11" width="6.5" style="62" customWidth="1"/>
    <col min="12" max="12" width="9.375" style="62" customWidth="1"/>
    <col min="13" max="13" width="8.875" style="62" customWidth="1"/>
    <col min="14" max="14" width="9" style="62" customWidth="1"/>
    <col min="15" max="16" width="5.875" style="62" customWidth="1"/>
    <col min="17" max="243" width="11.125" style="62" customWidth="1"/>
    <col min="244" max="16384" width="11.125" style="62"/>
  </cols>
  <sheetData>
    <row r="1" spans="1:16" ht="12.95" customHeight="1">
      <c r="F1" s="95" t="s">
        <v>296</v>
      </c>
    </row>
    <row r="2" spans="1:16" ht="12.95" customHeight="1">
      <c r="E2" s="61" t="s">
        <v>267</v>
      </c>
    </row>
    <row r="3" spans="1:16" ht="12.95" customHeight="1">
      <c r="E3" s="61"/>
      <c r="F3" s="61"/>
      <c r="G3" s="61"/>
      <c r="H3" s="61"/>
      <c r="L3" s="61"/>
      <c r="M3" s="61"/>
    </row>
    <row r="4" spans="1:16" ht="12.95" customHeight="1">
      <c r="A4" s="95" t="s">
        <v>221</v>
      </c>
      <c r="E4" s="62" t="s">
        <v>268</v>
      </c>
      <c r="G4" s="62" t="s">
        <v>269</v>
      </c>
    </row>
    <row r="5" spans="1:16" ht="12.95" customHeight="1">
      <c r="A5" s="62" t="s">
        <v>270</v>
      </c>
      <c r="G5" s="107" t="s">
        <v>271</v>
      </c>
      <c r="K5" s="106"/>
      <c r="L5" s="106"/>
    </row>
    <row r="6" spans="1:16" ht="12.95" customHeight="1">
      <c r="C6" s="106">
        <v>2011</v>
      </c>
      <c r="E6" s="106" t="s">
        <v>5</v>
      </c>
      <c r="F6" s="106" t="s">
        <v>75</v>
      </c>
      <c r="G6" s="106" t="s">
        <v>5</v>
      </c>
      <c r="H6" s="106" t="s">
        <v>75</v>
      </c>
      <c r="I6" s="106" t="s">
        <v>5</v>
      </c>
      <c r="J6" s="106" t="s">
        <v>75</v>
      </c>
      <c r="K6" s="106" t="s">
        <v>77</v>
      </c>
      <c r="L6" s="106" t="s">
        <v>5</v>
      </c>
      <c r="M6" s="107" t="s">
        <v>5</v>
      </c>
      <c r="N6" s="107" t="s">
        <v>5</v>
      </c>
      <c r="O6" s="106"/>
      <c r="P6" s="106"/>
    </row>
    <row r="7" spans="1:16" ht="12.95" customHeight="1">
      <c r="B7" s="106">
        <v>2011</v>
      </c>
      <c r="C7" s="106" t="s">
        <v>272</v>
      </c>
      <c r="D7" s="106" t="s">
        <v>273</v>
      </c>
      <c r="E7" s="106" t="s">
        <v>0</v>
      </c>
      <c r="F7" s="106" t="s">
        <v>0</v>
      </c>
      <c r="G7" s="106" t="s">
        <v>1</v>
      </c>
      <c r="H7" s="106" t="s">
        <v>1</v>
      </c>
      <c r="I7" s="106" t="s">
        <v>2</v>
      </c>
      <c r="J7" s="106" t="s">
        <v>2</v>
      </c>
      <c r="K7" s="106" t="s">
        <v>2</v>
      </c>
      <c r="L7" s="106" t="s">
        <v>3</v>
      </c>
      <c r="M7" s="107" t="s">
        <v>18</v>
      </c>
      <c r="N7" s="107" t="s">
        <v>20</v>
      </c>
      <c r="O7" s="107"/>
      <c r="P7" s="107"/>
    </row>
    <row r="8" spans="1:16" ht="12.95" customHeight="1">
      <c r="B8" s="106" t="s">
        <v>272</v>
      </c>
      <c r="C8" s="106" t="s">
        <v>274</v>
      </c>
      <c r="D8" s="106" t="s">
        <v>275</v>
      </c>
      <c r="E8" s="106" t="s">
        <v>233</v>
      </c>
      <c r="F8" s="106" t="s">
        <v>233</v>
      </c>
      <c r="G8" s="106" t="s">
        <v>276</v>
      </c>
      <c r="H8" s="106" t="s">
        <v>233</v>
      </c>
      <c r="I8" s="106" t="s">
        <v>276</v>
      </c>
      <c r="J8" s="106" t="s">
        <v>233</v>
      </c>
      <c r="K8" s="106" t="s">
        <v>233</v>
      </c>
      <c r="L8" s="106" t="s">
        <v>276</v>
      </c>
      <c r="M8" s="107" t="s">
        <v>233</v>
      </c>
      <c r="N8" s="107" t="s">
        <v>233</v>
      </c>
      <c r="O8" s="106"/>
      <c r="P8" s="106"/>
    </row>
    <row r="9" spans="1:16" ht="12.95" customHeight="1">
      <c r="A9" s="95" t="s">
        <v>79</v>
      </c>
      <c r="B9" s="106" t="s">
        <v>274</v>
      </c>
      <c r="C9" s="62" t="s">
        <v>277</v>
      </c>
      <c r="D9" s="106" t="s">
        <v>278</v>
      </c>
      <c r="E9" s="106" t="s">
        <v>279</v>
      </c>
      <c r="F9" s="106" t="s">
        <v>280</v>
      </c>
      <c r="G9" s="106" t="s">
        <v>281</v>
      </c>
      <c r="H9" s="106" t="s">
        <v>282</v>
      </c>
      <c r="I9" s="106" t="s">
        <v>283</v>
      </c>
      <c r="J9" s="106" t="s">
        <v>284</v>
      </c>
      <c r="K9" s="106" t="s">
        <v>285</v>
      </c>
      <c r="L9" s="106" t="s">
        <v>286</v>
      </c>
      <c r="M9" s="107" t="s">
        <v>287</v>
      </c>
      <c r="N9" s="107" t="s">
        <v>288</v>
      </c>
      <c r="O9" s="106"/>
      <c r="P9" s="106"/>
    </row>
    <row r="10" spans="1:16" ht="12.95" customHeight="1">
      <c r="B10" s="62" t="s">
        <v>53</v>
      </c>
      <c r="C10" s="107" t="s">
        <v>289</v>
      </c>
      <c r="E10" s="106" t="s">
        <v>290</v>
      </c>
      <c r="F10" s="106" t="s">
        <v>291</v>
      </c>
      <c r="H10" s="106" t="s">
        <v>291</v>
      </c>
      <c r="J10" s="106" t="s">
        <v>291</v>
      </c>
      <c r="K10" s="106" t="s">
        <v>292</v>
      </c>
      <c r="M10" s="107" t="s">
        <v>5</v>
      </c>
      <c r="N10" s="107" t="s">
        <v>5</v>
      </c>
      <c r="O10" s="106"/>
      <c r="P10" s="106"/>
    </row>
    <row r="11" spans="1:16" s="107" customFormat="1" ht="12.95" customHeight="1">
      <c r="A11" s="95" t="s">
        <v>91</v>
      </c>
      <c r="B11" s="106" t="s">
        <v>88</v>
      </c>
      <c r="C11" s="106" t="s">
        <v>88</v>
      </c>
      <c r="D11" s="106" t="s">
        <v>88</v>
      </c>
      <c r="E11" s="106" t="s">
        <v>293</v>
      </c>
      <c r="F11" s="106" t="s">
        <v>255</v>
      </c>
      <c r="G11" s="106" t="s">
        <v>294</v>
      </c>
      <c r="H11" s="106" t="s">
        <v>255</v>
      </c>
      <c r="I11" s="106" t="s">
        <v>295</v>
      </c>
      <c r="J11" s="106" t="s">
        <v>255</v>
      </c>
      <c r="K11" s="106" t="s">
        <v>255</v>
      </c>
      <c r="L11" s="106" t="s">
        <v>295</v>
      </c>
      <c r="M11" s="106" t="s">
        <v>253</v>
      </c>
      <c r="N11" s="106" t="s">
        <v>253</v>
      </c>
      <c r="O11" s="106"/>
      <c r="P11" s="106"/>
    </row>
    <row r="12" spans="1:16" ht="12.95" customHeight="1"/>
    <row r="13" spans="1:16" ht="12.95" customHeight="1">
      <c r="A13" s="95" t="s">
        <v>97</v>
      </c>
      <c r="B13" s="114">
        <v>412</v>
      </c>
      <c r="C13" s="109">
        <f>SUM(B13*0.208)/92</f>
        <v>0.9314782608695652</v>
      </c>
      <c r="D13" s="109">
        <f t="shared" ref="D13:D26" si="0">SUM(B13*1.15)</f>
        <v>473.79999999999995</v>
      </c>
      <c r="E13" s="14">
        <f t="shared" ref="E13:E26" si="1">SUM(D13*11)/2000</f>
        <v>2.6058999999999997</v>
      </c>
      <c r="F13" s="15">
        <f>SUM(E13*0.204)/92</f>
        <v>5.7782999999999984E-3</v>
      </c>
      <c r="G13" s="14">
        <f t="shared" ref="G13:G26" si="2">SUM(D13*1.4)/2000</f>
        <v>0.33165999999999995</v>
      </c>
      <c r="H13" s="15">
        <f>SUM(G13*0.204)/92</f>
        <v>7.3541999999999987E-4</v>
      </c>
      <c r="I13" s="14">
        <f t="shared" ref="I13:I26" si="3">SUM(D13*60)/2000</f>
        <v>14.213999999999999</v>
      </c>
      <c r="J13" s="14">
        <f>SUM(I13*0.204)/92</f>
        <v>3.151799999999999E-2</v>
      </c>
      <c r="K13" s="14">
        <f>SUM(I13*0.279)/90</f>
        <v>4.4063400000000003E-2</v>
      </c>
      <c r="L13" s="14"/>
      <c r="M13" s="14">
        <f t="shared" ref="M13:M26" si="4">SUM(D13*10.8)/2000</f>
        <v>2.5585200000000001</v>
      </c>
      <c r="N13" s="14">
        <f>SUM(M13*0.96)</f>
        <v>2.4561792000000002</v>
      </c>
      <c r="O13" s="14"/>
      <c r="P13" s="14"/>
    </row>
    <row r="14" spans="1:16" ht="12.95" customHeight="1">
      <c r="A14" s="95" t="s">
        <v>98</v>
      </c>
      <c r="B14" s="114">
        <v>340</v>
      </c>
      <c r="C14" s="109">
        <f t="shared" ref="C14:C28" si="5">SUM(B14*0.208)/92</f>
        <v>0.768695652173913</v>
      </c>
      <c r="D14" s="109">
        <f t="shared" si="0"/>
        <v>390.99999999999994</v>
      </c>
      <c r="E14" s="14">
        <f t="shared" si="1"/>
        <v>2.1504999999999996</v>
      </c>
      <c r="F14" s="15">
        <f t="shared" ref="F14:F28" si="6">SUM(E14*0.204)/92</f>
        <v>4.7684999999999984E-3</v>
      </c>
      <c r="G14" s="14">
        <f t="shared" si="2"/>
        <v>0.27369999999999994</v>
      </c>
      <c r="H14" s="15">
        <f t="shared" ref="H14:H28" si="7">SUM(G14*0.204)/92</f>
        <v>6.0689999999999984E-4</v>
      </c>
      <c r="I14" s="14">
        <f t="shared" si="3"/>
        <v>11.729999999999999</v>
      </c>
      <c r="J14" s="14">
        <f t="shared" ref="J14:J26" si="8">SUM(I14*0.218)/92</f>
        <v>2.7794999999999993E-2</v>
      </c>
      <c r="K14" s="14">
        <f t="shared" ref="K14:K28" si="9">SUM(I14*0.279)/90</f>
        <v>3.6362999999999999E-2</v>
      </c>
      <c r="L14" s="14"/>
      <c r="M14" s="14">
        <f t="shared" si="4"/>
        <v>2.1113999999999997</v>
      </c>
      <c r="N14" s="14">
        <f t="shared" ref="N14:N28" si="10">SUM(M14*0.96)</f>
        <v>2.0269439999999999</v>
      </c>
      <c r="O14" s="14"/>
      <c r="P14" s="14"/>
    </row>
    <row r="15" spans="1:16" ht="12.95" customHeight="1">
      <c r="A15" s="95" t="s">
        <v>99</v>
      </c>
      <c r="B15" s="114">
        <v>827</v>
      </c>
      <c r="C15" s="109">
        <f t="shared" si="5"/>
        <v>1.8697391304347826</v>
      </c>
      <c r="D15" s="109">
        <f t="shared" si="0"/>
        <v>951.05</v>
      </c>
      <c r="E15" s="14">
        <f t="shared" si="1"/>
        <v>5.2307749999999995</v>
      </c>
      <c r="F15" s="15">
        <f t="shared" si="6"/>
        <v>1.1598674999999998E-2</v>
      </c>
      <c r="G15" s="14">
        <f t="shared" si="2"/>
        <v>0.66573499999999985</v>
      </c>
      <c r="H15" s="15">
        <f t="shared" si="7"/>
        <v>1.4761949999999996E-3</v>
      </c>
      <c r="I15" s="14">
        <f t="shared" si="3"/>
        <v>28.531500000000001</v>
      </c>
      <c r="J15" s="14">
        <f t="shared" si="8"/>
        <v>6.7607249999999994E-2</v>
      </c>
      <c r="K15" s="14">
        <f t="shared" si="9"/>
        <v>8.8447650000000003E-2</v>
      </c>
      <c r="L15" s="14"/>
      <c r="M15" s="14">
        <f t="shared" si="4"/>
        <v>5.1356700000000002</v>
      </c>
      <c r="N15" s="14">
        <f t="shared" si="10"/>
        <v>4.9302431999999996</v>
      </c>
      <c r="O15" s="14"/>
      <c r="P15" s="14"/>
    </row>
    <row r="16" spans="1:16" ht="12.95" customHeight="1">
      <c r="A16" s="95" t="s">
        <v>100</v>
      </c>
      <c r="B16" s="114">
        <v>16</v>
      </c>
      <c r="C16" s="109">
        <f t="shared" si="5"/>
        <v>3.6173913043478258E-2</v>
      </c>
      <c r="D16" s="109">
        <f t="shared" si="0"/>
        <v>18.399999999999999</v>
      </c>
      <c r="E16" s="14">
        <f t="shared" si="1"/>
        <v>0.10119999999999998</v>
      </c>
      <c r="F16" s="15">
        <f t="shared" si="6"/>
        <v>2.2439999999999995E-4</v>
      </c>
      <c r="G16" s="14">
        <f t="shared" si="2"/>
        <v>1.2879999999999999E-2</v>
      </c>
      <c r="H16" s="15">
        <f t="shared" si="7"/>
        <v>2.8559999999999994E-5</v>
      </c>
      <c r="I16" s="14">
        <f t="shared" si="3"/>
        <v>0.55200000000000005</v>
      </c>
      <c r="J16" s="14">
        <f t="shared" si="8"/>
        <v>1.3080000000000001E-3</v>
      </c>
      <c r="K16" s="14">
        <f t="shared" si="9"/>
        <v>1.7112000000000004E-3</v>
      </c>
      <c r="L16" s="14"/>
      <c r="M16" s="14">
        <f t="shared" si="4"/>
        <v>9.9360000000000004E-2</v>
      </c>
      <c r="N16" s="14">
        <f t="shared" si="10"/>
        <v>9.5385600000000001E-2</v>
      </c>
      <c r="O16" s="14"/>
      <c r="P16" s="14"/>
    </row>
    <row r="17" spans="1:16" ht="12.95" customHeight="1">
      <c r="A17" s="95" t="s">
        <v>101</v>
      </c>
      <c r="B17" s="114">
        <v>1879</v>
      </c>
      <c r="C17" s="109">
        <f t="shared" si="5"/>
        <v>4.2481739130434786</v>
      </c>
      <c r="D17" s="109">
        <f t="shared" si="0"/>
        <v>2160.85</v>
      </c>
      <c r="E17" s="14">
        <f t="shared" si="1"/>
        <v>11.884675</v>
      </c>
      <c r="F17" s="15">
        <f t="shared" si="6"/>
        <v>2.6352974999999997E-2</v>
      </c>
      <c r="G17" s="14">
        <f t="shared" si="2"/>
        <v>1.5125949999999997</v>
      </c>
      <c r="H17" s="15">
        <f t="shared" si="7"/>
        <v>3.3540149999999988E-3</v>
      </c>
      <c r="I17" s="14">
        <f t="shared" si="3"/>
        <v>64.825500000000005</v>
      </c>
      <c r="J17" s="14">
        <f t="shared" si="8"/>
        <v>0.15360825000000003</v>
      </c>
      <c r="K17" s="14">
        <f t="shared" si="9"/>
        <v>0.20095905000000006</v>
      </c>
      <c r="L17" s="14"/>
      <c r="M17" s="14">
        <f t="shared" si="4"/>
        <v>11.66859</v>
      </c>
      <c r="N17" s="14">
        <f t="shared" si="10"/>
        <v>11.201846399999999</v>
      </c>
      <c r="O17" s="14"/>
      <c r="P17" s="14"/>
    </row>
    <row r="18" spans="1:16" ht="12.95" customHeight="1">
      <c r="A18" s="95" t="s">
        <v>102</v>
      </c>
      <c r="B18" s="114">
        <v>140</v>
      </c>
      <c r="C18" s="109">
        <f t="shared" si="5"/>
        <v>0.31652173913043474</v>
      </c>
      <c r="D18" s="109">
        <f t="shared" si="0"/>
        <v>161</v>
      </c>
      <c r="E18" s="14">
        <f t="shared" si="1"/>
        <v>0.88549999999999995</v>
      </c>
      <c r="F18" s="15">
        <f t="shared" si="6"/>
        <v>1.9634999999999995E-3</v>
      </c>
      <c r="G18" s="14">
        <f t="shared" si="2"/>
        <v>0.11269999999999999</v>
      </c>
      <c r="H18" s="15">
        <f t="shared" si="7"/>
        <v>2.499E-4</v>
      </c>
      <c r="I18" s="14">
        <f t="shared" si="3"/>
        <v>4.83</v>
      </c>
      <c r="J18" s="14">
        <f t="shared" si="8"/>
        <v>1.1445E-2</v>
      </c>
      <c r="K18" s="14">
        <f t="shared" si="9"/>
        <v>1.4973000000000002E-2</v>
      </c>
      <c r="L18" s="14"/>
      <c r="M18" s="14">
        <f t="shared" si="4"/>
        <v>0.86940000000000006</v>
      </c>
      <c r="N18" s="14">
        <f t="shared" si="10"/>
        <v>0.83462400000000003</v>
      </c>
      <c r="O18" s="14"/>
      <c r="P18" s="14"/>
    </row>
    <row r="19" spans="1:16" ht="12.95" customHeight="1">
      <c r="A19" s="95" t="s">
        <v>103</v>
      </c>
      <c r="B19" s="114">
        <v>1214</v>
      </c>
      <c r="C19" s="109">
        <f t="shared" si="5"/>
        <v>2.7446956521739132</v>
      </c>
      <c r="D19" s="109">
        <f t="shared" si="0"/>
        <v>1396.1</v>
      </c>
      <c r="E19" s="14">
        <f t="shared" si="1"/>
        <v>7.6785499999999995</v>
      </c>
      <c r="F19" s="15">
        <f t="shared" si="6"/>
        <v>1.7026349999999996E-2</v>
      </c>
      <c r="G19" s="14">
        <f t="shared" si="2"/>
        <v>0.97726999999999986</v>
      </c>
      <c r="H19" s="15">
        <f t="shared" si="7"/>
        <v>2.1669899999999997E-3</v>
      </c>
      <c r="I19" s="14">
        <f t="shared" si="3"/>
        <v>41.883000000000003</v>
      </c>
      <c r="J19" s="14">
        <f t="shared" si="8"/>
        <v>9.9244499999999999E-2</v>
      </c>
      <c r="K19" s="14">
        <f t="shared" si="9"/>
        <v>0.12983730000000002</v>
      </c>
      <c r="L19" s="14"/>
      <c r="M19" s="14">
        <f t="shared" si="4"/>
        <v>7.5389399999999993</v>
      </c>
      <c r="N19" s="14">
        <f t="shared" si="10"/>
        <v>7.2373823999999987</v>
      </c>
      <c r="O19" s="14"/>
      <c r="P19" s="14"/>
    </row>
    <row r="20" spans="1:16" ht="12.95" customHeight="1">
      <c r="A20" s="95" t="s">
        <v>104</v>
      </c>
      <c r="B20" s="114">
        <v>218</v>
      </c>
      <c r="C20" s="109">
        <f t="shared" si="5"/>
        <v>0.49286956521739134</v>
      </c>
      <c r="D20" s="109">
        <f t="shared" si="0"/>
        <v>250.7</v>
      </c>
      <c r="E20" s="14">
        <f t="shared" si="1"/>
        <v>1.3788499999999999</v>
      </c>
      <c r="F20" s="15">
        <f t="shared" si="6"/>
        <v>3.0574499999999998E-3</v>
      </c>
      <c r="G20" s="14">
        <f t="shared" si="2"/>
        <v>0.17548999999999998</v>
      </c>
      <c r="H20" s="15">
        <f t="shared" si="7"/>
        <v>3.891299999999999E-4</v>
      </c>
      <c r="I20" s="14">
        <f t="shared" si="3"/>
        <v>7.5209999999999999</v>
      </c>
      <c r="J20" s="14">
        <f t="shared" si="8"/>
        <v>1.7821500000000001E-2</v>
      </c>
      <c r="K20" s="14">
        <f t="shared" si="9"/>
        <v>2.3315100000000002E-2</v>
      </c>
      <c r="L20" s="14"/>
      <c r="M20" s="14">
        <f t="shared" si="4"/>
        <v>1.35378</v>
      </c>
      <c r="N20" s="14">
        <f t="shared" si="10"/>
        <v>1.2996288</v>
      </c>
      <c r="O20" s="14"/>
      <c r="P20" s="14"/>
    </row>
    <row r="21" spans="1:16" ht="12.95" customHeight="1">
      <c r="A21" s="95" t="s">
        <v>105</v>
      </c>
      <c r="B21" s="114">
        <v>3239</v>
      </c>
      <c r="C21" s="109">
        <f t="shared" si="5"/>
        <v>7.3229565217391306</v>
      </c>
      <c r="D21" s="109">
        <f t="shared" si="0"/>
        <v>3724.85</v>
      </c>
      <c r="E21" s="14">
        <f t="shared" si="1"/>
        <v>20.486674999999998</v>
      </c>
      <c r="F21" s="15">
        <f t="shared" si="6"/>
        <v>4.5426974999999994E-2</v>
      </c>
      <c r="G21" s="14">
        <f t="shared" si="2"/>
        <v>2.6073949999999999</v>
      </c>
      <c r="H21" s="15">
        <f t="shared" si="7"/>
        <v>5.7816149999999995E-3</v>
      </c>
      <c r="I21" s="14">
        <f t="shared" si="3"/>
        <v>111.74550000000001</v>
      </c>
      <c r="J21" s="14">
        <f t="shared" si="8"/>
        <v>0.26478825</v>
      </c>
      <c r="K21" s="14">
        <f t="shared" si="9"/>
        <v>0.34641105000000005</v>
      </c>
      <c r="L21" s="14"/>
      <c r="M21" s="14">
        <f t="shared" si="4"/>
        <v>20.114190000000001</v>
      </c>
      <c r="N21" s="14">
        <f t="shared" si="10"/>
        <v>19.309622399999999</v>
      </c>
      <c r="O21" s="14"/>
      <c r="P21" s="14"/>
    </row>
    <row r="22" spans="1:16" ht="12.95" customHeight="1">
      <c r="A22" s="95" t="s">
        <v>106</v>
      </c>
      <c r="B22" s="114">
        <v>37</v>
      </c>
      <c r="C22" s="109">
        <f t="shared" si="5"/>
        <v>8.365217391304347E-2</v>
      </c>
      <c r="D22" s="109">
        <f t="shared" si="0"/>
        <v>42.55</v>
      </c>
      <c r="E22" s="14">
        <f t="shared" si="1"/>
        <v>0.23402499999999998</v>
      </c>
      <c r="F22" s="15">
        <f t="shared" si="6"/>
        <v>5.1892499999999994E-4</v>
      </c>
      <c r="G22" s="14">
        <f t="shared" si="2"/>
        <v>2.9784999999999996E-2</v>
      </c>
      <c r="H22" s="15">
        <f t="shared" si="7"/>
        <v>6.6044999999999995E-5</v>
      </c>
      <c r="I22" s="14">
        <f t="shared" si="3"/>
        <v>1.2765</v>
      </c>
      <c r="J22" s="14">
        <f t="shared" si="8"/>
        <v>3.0247500000000001E-3</v>
      </c>
      <c r="K22" s="14">
        <f t="shared" si="9"/>
        <v>3.9571500000000004E-3</v>
      </c>
      <c r="L22" s="14"/>
      <c r="M22" s="14">
        <f t="shared" si="4"/>
        <v>0.22977</v>
      </c>
      <c r="N22" s="14">
        <f t="shared" si="10"/>
        <v>0.2205792</v>
      </c>
      <c r="O22" s="14"/>
      <c r="P22" s="14"/>
    </row>
    <row r="23" spans="1:16" ht="12.95" customHeight="1">
      <c r="A23" s="95" t="s">
        <v>107</v>
      </c>
      <c r="B23" s="114">
        <v>1983</v>
      </c>
      <c r="C23" s="109">
        <f t="shared" si="5"/>
        <v>4.4833043478260866</v>
      </c>
      <c r="D23" s="109">
        <f t="shared" si="0"/>
        <v>2280.4499999999998</v>
      </c>
      <c r="E23" s="14">
        <f t="shared" si="1"/>
        <v>12.542474999999998</v>
      </c>
      <c r="F23" s="15">
        <f t="shared" si="6"/>
        <v>2.7811574999999991E-2</v>
      </c>
      <c r="G23" s="14">
        <f t="shared" si="2"/>
        <v>1.5963149999999999</v>
      </c>
      <c r="H23" s="15">
        <f t="shared" si="7"/>
        <v>3.5396549999999996E-3</v>
      </c>
      <c r="I23" s="14">
        <f t="shared" si="3"/>
        <v>68.413499999999999</v>
      </c>
      <c r="J23" s="14">
        <f t="shared" si="8"/>
        <v>0.16211024999999998</v>
      </c>
      <c r="K23" s="14">
        <f t="shared" si="9"/>
        <v>0.21208185000000002</v>
      </c>
      <c r="L23" s="14"/>
      <c r="M23" s="14">
        <f t="shared" si="4"/>
        <v>12.31443</v>
      </c>
      <c r="N23" s="14">
        <f t="shared" si="10"/>
        <v>11.821852799999998</v>
      </c>
      <c r="O23" s="14"/>
      <c r="P23" s="14"/>
    </row>
    <row r="24" spans="1:16" ht="12.95" customHeight="1">
      <c r="A24" s="95" t="s">
        <v>108</v>
      </c>
      <c r="B24" s="114">
        <v>807</v>
      </c>
      <c r="C24" s="109">
        <f t="shared" si="5"/>
        <v>1.8245217391304347</v>
      </c>
      <c r="D24" s="109">
        <f t="shared" si="0"/>
        <v>928.05</v>
      </c>
      <c r="E24" s="14">
        <f t="shared" si="1"/>
        <v>5.1042749999999995</v>
      </c>
      <c r="F24" s="15">
        <f t="shared" si="6"/>
        <v>1.1318174999999998E-2</v>
      </c>
      <c r="G24" s="14">
        <f t="shared" si="2"/>
        <v>0.64963499999999985</v>
      </c>
      <c r="H24" s="15">
        <f t="shared" si="7"/>
        <v>1.4404949999999998E-3</v>
      </c>
      <c r="I24" s="14">
        <f t="shared" si="3"/>
        <v>27.8415</v>
      </c>
      <c r="J24" s="14">
        <f t="shared" si="8"/>
        <v>6.5972249999999996E-2</v>
      </c>
      <c r="K24" s="14">
        <f t="shared" si="9"/>
        <v>8.6308650000000001E-2</v>
      </c>
      <c r="L24" s="14"/>
      <c r="M24" s="14">
        <f t="shared" si="4"/>
        <v>5.0114700000000001</v>
      </c>
      <c r="N24" s="14">
        <f t="shared" si="10"/>
        <v>4.8110112000000003</v>
      </c>
      <c r="O24" s="14"/>
      <c r="P24" s="14"/>
    </row>
    <row r="25" spans="1:16" ht="12.95" customHeight="1">
      <c r="A25" s="95" t="s">
        <v>109</v>
      </c>
      <c r="B25" s="114">
        <v>4906</v>
      </c>
      <c r="C25" s="109">
        <f t="shared" si="5"/>
        <v>11.091826086956521</v>
      </c>
      <c r="D25" s="109">
        <f t="shared" si="0"/>
        <v>5641.9</v>
      </c>
      <c r="E25" s="14">
        <f t="shared" si="1"/>
        <v>31.030449999999998</v>
      </c>
      <c r="F25" s="15">
        <f t="shared" si="6"/>
        <v>6.8806649999999983E-2</v>
      </c>
      <c r="G25" s="14">
        <f t="shared" si="2"/>
        <v>3.9493299999999993</v>
      </c>
      <c r="H25" s="15">
        <f t="shared" si="7"/>
        <v>8.7572099999999979E-3</v>
      </c>
      <c r="I25" s="14">
        <f t="shared" si="3"/>
        <v>169.25700000000001</v>
      </c>
      <c r="J25" s="14">
        <f t="shared" si="8"/>
        <v>0.40106550000000002</v>
      </c>
      <c r="K25" s="14">
        <f t="shared" si="9"/>
        <v>0.52469670000000002</v>
      </c>
      <c r="L25" s="14"/>
      <c r="M25" s="14">
        <f t="shared" si="4"/>
        <v>30.466259999999998</v>
      </c>
      <c r="N25" s="14">
        <f t="shared" si="10"/>
        <v>29.247609599999997</v>
      </c>
      <c r="O25" s="14"/>
      <c r="P25" s="14"/>
    </row>
    <row r="26" spans="1:16" ht="12.95" customHeight="1">
      <c r="A26" s="95" t="s">
        <v>110</v>
      </c>
      <c r="B26" s="115">
        <v>2195</v>
      </c>
      <c r="C26" s="109">
        <f t="shared" si="5"/>
        <v>4.9626086956521736</v>
      </c>
      <c r="D26" s="109">
        <f t="shared" si="0"/>
        <v>2524.25</v>
      </c>
      <c r="E26" s="14">
        <f t="shared" si="1"/>
        <v>13.883374999999999</v>
      </c>
      <c r="F26" s="15">
        <f t="shared" si="6"/>
        <v>3.0784874999999996E-2</v>
      </c>
      <c r="G26" s="14">
        <f t="shared" si="2"/>
        <v>1.766975</v>
      </c>
      <c r="H26" s="15">
        <f t="shared" si="7"/>
        <v>3.918075E-3</v>
      </c>
      <c r="I26" s="14">
        <f t="shared" si="3"/>
        <v>75.727500000000006</v>
      </c>
      <c r="J26" s="14">
        <f t="shared" si="8"/>
        <v>0.17944125</v>
      </c>
      <c r="K26" s="14">
        <f t="shared" si="9"/>
        <v>0.23475525000000003</v>
      </c>
      <c r="L26" s="14"/>
      <c r="M26" s="14">
        <f t="shared" si="4"/>
        <v>13.63095</v>
      </c>
      <c r="N26" s="14">
        <f t="shared" si="10"/>
        <v>13.085711999999999</v>
      </c>
      <c r="O26" s="14"/>
      <c r="P26" s="14"/>
    </row>
    <row r="27" spans="1:16" ht="9" customHeight="1">
      <c r="B27" s="112"/>
      <c r="C27" s="109"/>
      <c r="D27" s="109"/>
      <c r="E27" s="14"/>
      <c r="F27" s="14"/>
      <c r="G27" s="14"/>
      <c r="H27" s="15"/>
      <c r="I27" s="14"/>
      <c r="J27" s="14"/>
      <c r="K27" s="14"/>
      <c r="L27" s="14"/>
      <c r="M27" s="14"/>
      <c r="N27" s="14"/>
      <c r="O27" s="14"/>
      <c r="P27" s="14"/>
    </row>
    <row r="28" spans="1:16" ht="12.95" customHeight="1">
      <c r="A28" s="95" t="s">
        <v>111</v>
      </c>
      <c r="B28" s="112">
        <f>SUM(B13:B26)</f>
        <v>18213</v>
      </c>
      <c r="C28" s="109">
        <f t="shared" si="5"/>
        <v>41.177217391304346</v>
      </c>
      <c r="D28" s="109">
        <f>SUM(B28*1.15)</f>
        <v>20944.949999999997</v>
      </c>
      <c r="E28" s="14">
        <f>SUM(D28*11)/2000</f>
        <v>115.19722499999997</v>
      </c>
      <c r="F28" s="14">
        <f t="shared" si="6"/>
        <v>0.25543732499999994</v>
      </c>
      <c r="G28" s="14">
        <f>SUM(D28*1.4)/2000</f>
        <v>14.661464999999996</v>
      </c>
      <c r="H28" s="15">
        <f t="shared" si="7"/>
        <v>3.2510204999999993E-2</v>
      </c>
      <c r="I28" s="14">
        <f>SUM(D28*60)/2000</f>
        <v>628.34849999999983</v>
      </c>
      <c r="J28" s="14">
        <f>SUM(I28*0.218)/92</f>
        <v>1.4889127499999997</v>
      </c>
      <c r="K28" s="14">
        <f t="shared" si="9"/>
        <v>1.9478803499999997</v>
      </c>
      <c r="L28" s="14"/>
      <c r="M28" s="14">
        <f>SUM(D28*10.8)/2000</f>
        <v>113.10272999999999</v>
      </c>
      <c r="N28" s="14">
        <f t="shared" si="10"/>
        <v>108.5786208</v>
      </c>
      <c r="O28" s="14"/>
      <c r="P28" s="14"/>
    </row>
    <row r="29" spans="1:16" ht="12.95" customHeight="1">
      <c r="A29" s="106"/>
      <c r="B29" s="112"/>
      <c r="C29" s="112"/>
      <c r="D29" s="113"/>
      <c r="E29" s="113"/>
      <c r="F29" s="15"/>
      <c r="G29" s="14"/>
      <c r="H29" s="15"/>
      <c r="I29" s="113"/>
      <c r="J29" s="15"/>
      <c r="K29" s="15"/>
      <c r="L29" s="15"/>
      <c r="N29" s="113"/>
    </row>
    <row r="30" spans="1:16" ht="12.95" customHeight="1">
      <c r="D30" s="62" t="s">
        <v>112</v>
      </c>
      <c r="E30" s="41">
        <f>SUM(E28-E31)</f>
        <v>103.10382499999997</v>
      </c>
      <c r="F30" s="41">
        <f t="shared" ref="F30:N30" si="11">SUM(F28-F31)</f>
        <v>0.22862152499999994</v>
      </c>
      <c r="G30" s="41">
        <f t="shared" si="11"/>
        <v>13.122304999999997</v>
      </c>
      <c r="H30" s="41">
        <f t="shared" si="11"/>
        <v>2.9097284999999994E-2</v>
      </c>
      <c r="I30" s="41">
        <f t="shared" si="11"/>
        <v>562.38449999999989</v>
      </c>
      <c r="J30" s="41">
        <f t="shared" si="11"/>
        <v>1.3326067499999996</v>
      </c>
      <c r="K30" s="41">
        <f t="shared" si="11"/>
        <v>1.7433919499999997</v>
      </c>
      <c r="L30" s="41"/>
      <c r="M30" s="41">
        <f t="shared" si="11"/>
        <v>101.22920999999999</v>
      </c>
      <c r="N30" s="41">
        <f t="shared" si="11"/>
        <v>97.180041599999996</v>
      </c>
      <c r="O30" s="41"/>
      <c r="P30" s="41"/>
    </row>
    <row r="31" spans="1:16" ht="12.95" customHeight="1">
      <c r="D31" s="62" t="s">
        <v>113</v>
      </c>
      <c r="E31" s="39">
        <f>SUM(E14,E18,E19,E20)</f>
        <v>12.093399999999999</v>
      </c>
      <c r="F31" s="39">
        <f t="shared" ref="F31:N31" si="12">SUM(F14,F18,F19,F20)</f>
        <v>2.6815799999999994E-2</v>
      </c>
      <c r="G31" s="39">
        <f t="shared" si="12"/>
        <v>1.5391599999999999</v>
      </c>
      <c r="H31" s="39">
        <f t="shared" si="12"/>
        <v>3.412919999999999E-3</v>
      </c>
      <c r="I31" s="39">
        <f t="shared" si="12"/>
        <v>65.963999999999999</v>
      </c>
      <c r="J31" s="39">
        <f t="shared" si="12"/>
        <v>0.156306</v>
      </c>
      <c r="K31" s="39">
        <f t="shared" si="12"/>
        <v>0.20448840000000001</v>
      </c>
      <c r="L31" s="39"/>
      <c r="M31" s="39">
        <f t="shared" si="12"/>
        <v>11.873519999999999</v>
      </c>
      <c r="N31" s="39">
        <f t="shared" si="12"/>
        <v>11.3985792</v>
      </c>
      <c r="O31" s="39"/>
      <c r="P31" s="39"/>
    </row>
    <row r="32" spans="1:16" ht="12.95" customHeight="1">
      <c r="H32" s="15"/>
      <c r="J32" s="15"/>
      <c r="K32" s="15"/>
      <c r="L32" s="15"/>
    </row>
    <row r="33" spans="6:12" ht="12.95" customHeight="1">
      <c r="F33" s="15"/>
      <c r="H33" s="15"/>
      <c r="J33" s="15"/>
      <c r="K33" s="15"/>
      <c r="L33" s="15"/>
    </row>
    <row r="34" spans="6:12" ht="12.95" customHeight="1"/>
    <row r="35" spans="6:12" ht="12.95" customHeight="1"/>
    <row r="36" spans="6:12" ht="12.95" customHeight="1"/>
    <row r="40" spans="6:12">
      <c r="G40" s="62" t="s">
        <v>347</v>
      </c>
    </row>
  </sheetData>
  <printOptions gridLines="1"/>
  <pageMargins left="0.45" right="0.45" top="0.5" bottom="0.5" header="0.3" footer="0.3"/>
  <pageSetup scale="9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8"/>
  <sheetViews>
    <sheetView workbookViewId="0">
      <selection sqref="A1:IV65536"/>
    </sheetView>
  </sheetViews>
  <sheetFormatPr defaultColWidth="11.125" defaultRowHeight="15" customHeight="1"/>
  <cols>
    <col min="1" max="3" width="9" style="62" customWidth="1"/>
    <col min="4" max="4" width="8.5" style="62" customWidth="1"/>
    <col min="5" max="5" width="11.125" style="62" customWidth="1"/>
    <col min="6" max="6" width="6.5" style="62" customWidth="1"/>
    <col min="7" max="7" width="11.375" style="62" customWidth="1"/>
    <col min="8" max="8" width="8.375" style="62" customWidth="1"/>
    <col min="9" max="9" width="12.625" style="62" customWidth="1"/>
    <col min="10" max="10" width="7" style="62" customWidth="1"/>
    <col min="11" max="11" width="7.5" style="62" customWidth="1"/>
    <col min="12" max="12" width="12" style="62" customWidth="1"/>
    <col min="13" max="13" width="9.5" style="62" customWidth="1"/>
    <col min="14" max="14" width="1.5" style="62" customWidth="1"/>
    <col min="15" max="255" width="11.125" style="62" customWidth="1"/>
    <col min="256" max="16384" width="11.125" style="62"/>
  </cols>
  <sheetData>
    <row r="1" spans="1:16" ht="15" customHeight="1">
      <c r="G1" s="95" t="s">
        <v>297</v>
      </c>
    </row>
    <row r="2" spans="1:16" ht="15" customHeight="1">
      <c r="F2" s="105" t="s">
        <v>298</v>
      </c>
      <c r="G2" s="61"/>
      <c r="H2" s="61"/>
    </row>
    <row r="3" spans="1:16" ht="15" customHeight="1">
      <c r="A3" s="95" t="s">
        <v>221</v>
      </c>
      <c r="E3" s="61"/>
      <c r="F3" s="62" t="s">
        <v>299</v>
      </c>
      <c r="G3" s="61"/>
      <c r="H3" s="61"/>
    </row>
    <row r="4" spans="1:16" ht="22.5" customHeight="1">
      <c r="A4" s="62" t="s">
        <v>270</v>
      </c>
      <c r="C4" s="106">
        <v>2011</v>
      </c>
    </row>
    <row r="5" spans="1:16" ht="15" customHeight="1">
      <c r="C5" s="106" t="s">
        <v>300</v>
      </c>
      <c r="D5" s="106" t="s">
        <v>273</v>
      </c>
      <c r="E5" s="106" t="s">
        <v>5</v>
      </c>
      <c r="F5" s="106" t="s">
        <v>301</v>
      </c>
      <c r="G5" s="106" t="s">
        <v>5</v>
      </c>
      <c r="H5" s="106" t="s">
        <v>301</v>
      </c>
      <c r="I5" s="106" t="s">
        <v>5</v>
      </c>
      <c r="J5" s="106" t="s">
        <v>75</v>
      </c>
      <c r="K5" s="106" t="s">
        <v>77</v>
      </c>
      <c r="L5" s="107" t="s">
        <v>5</v>
      </c>
      <c r="M5" s="107" t="s">
        <v>5</v>
      </c>
    </row>
    <row r="6" spans="1:16" ht="15" customHeight="1">
      <c r="B6" s="106">
        <v>2008</v>
      </c>
      <c r="C6" s="106" t="s">
        <v>274</v>
      </c>
      <c r="D6" s="106" t="s">
        <v>275</v>
      </c>
      <c r="E6" s="106" t="s">
        <v>0</v>
      </c>
      <c r="F6" s="106" t="s">
        <v>0</v>
      </c>
      <c r="G6" s="106" t="s">
        <v>1</v>
      </c>
      <c r="H6" s="106" t="s">
        <v>1</v>
      </c>
      <c r="I6" s="106" t="s">
        <v>2</v>
      </c>
      <c r="J6" s="106" t="s">
        <v>2</v>
      </c>
      <c r="K6" s="106" t="s">
        <v>2</v>
      </c>
      <c r="L6" s="107" t="s">
        <v>231</v>
      </c>
      <c r="M6" s="107" t="s">
        <v>302</v>
      </c>
      <c r="N6" s="106"/>
    </row>
    <row r="7" spans="1:16" ht="15" customHeight="1">
      <c r="B7" s="106" t="s">
        <v>300</v>
      </c>
      <c r="C7" s="107" t="s">
        <v>53</v>
      </c>
      <c r="D7" s="106" t="s">
        <v>303</v>
      </c>
      <c r="E7" s="106" t="s">
        <v>276</v>
      </c>
      <c r="F7" s="106" t="s">
        <v>233</v>
      </c>
      <c r="G7" s="106" t="s">
        <v>276</v>
      </c>
      <c r="H7" s="106" t="s">
        <v>233</v>
      </c>
      <c r="I7" s="106" t="s">
        <v>276</v>
      </c>
      <c r="J7" s="106" t="s">
        <v>233</v>
      </c>
      <c r="K7" s="106" t="s">
        <v>233</v>
      </c>
      <c r="L7" s="107" t="s">
        <v>233</v>
      </c>
      <c r="M7" s="107" t="s">
        <v>233</v>
      </c>
      <c r="N7" s="106"/>
    </row>
    <row r="8" spans="1:16" ht="15" customHeight="1">
      <c r="A8" s="95" t="s">
        <v>79</v>
      </c>
      <c r="B8" s="106" t="s">
        <v>274</v>
      </c>
      <c r="C8" s="62" t="s">
        <v>304</v>
      </c>
      <c r="D8" s="107" t="s">
        <v>300</v>
      </c>
      <c r="E8" s="106" t="s">
        <v>305</v>
      </c>
      <c r="F8" s="106" t="s">
        <v>306</v>
      </c>
      <c r="G8" s="106" t="s">
        <v>307</v>
      </c>
      <c r="H8" s="106" t="s">
        <v>306</v>
      </c>
      <c r="I8" s="106" t="s">
        <v>308</v>
      </c>
      <c r="J8" s="106" t="s">
        <v>309</v>
      </c>
      <c r="K8" s="106" t="s">
        <v>310</v>
      </c>
      <c r="L8" s="107" t="s">
        <v>311</v>
      </c>
      <c r="M8" s="107" t="s">
        <v>312</v>
      </c>
      <c r="N8" s="106"/>
    </row>
    <row r="9" spans="1:16" ht="15" customHeight="1">
      <c r="B9" s="62" t="s">
        <v>53</v>
      </c>
      <c r="C9" s="62" t="s">
        <v>313</v>
      </c>
      <c r="D9" s="107" t="s">
        <v>314</v>
      </c>
      <c r="E9" s="106" t="s">
        <v>290</v>
      </c>
      <c r="F9" s="107" t="s">
        <v>315</v>
      </c>
      <c r="H9" s="107" t="s">
        <v>315</v>
      </c>
      <c r="J9" s="106" t="s">
        <v>316</v>
      </c>
      <c r="K9" s="106" t="s">
        <v>317</v>
      </c>
      <c r="L9" s="107"/>
      <c r="M9" s="106"/>
    </row>
    <row r="10" spans="1:16" s="107" customFormat="1" ht="9" customHeight="1">
      <c r="A10" s="95" t="s">
        <v>91</v>
      </c>
      <c r="B10" s="106" t="s">
        <v>88</v>
      </c>
      <c r="C10" s="106" t="s">
        <v>88</v>
      </c>
      <c r="D10" s="106" t="s">
        <v>88</v>
      </c>
      <c r="E10" s="106" t="s">
        <v>293</v>
      </c>
      <c r="F10" s="106" t="s">
        <v>255</v>
      </c>
      <c r="G10" s="106" t="s">
        <v>294</v>
      </c>
      <c r="H10" s="106" t="s">
        <v>255</v>
      </c>
      <c r="I10" s="106" t="s">
        <v>295</v>
      </c>
      <c r="J10" s="106" t="s">
        <v>253</v>
      </c>
      <c r="K10" s="106" t="s">
        <v>253</v>
      </c>
      <c r="L10" s="106" t="s">
        <v>253</v>
      </c>
      <c r="M10" s="106" t="s">
        <v>255</v>
      </c>
      <c r="N10" s="106"/>
      <c r="O10" s="106"/>
      <c r="P10" s="106"/>
    </row>
    <row r="11" spans="1:16" ht="5.25" customHeight="1"/>
    <row r="12" spans="1:16" ht="15" customHeight="1">
      <c r="A12" s="95" t="s">
        <v>97</v>
      </c>
      <c r="B12" s="108">
        <v>110</v>
      </c>
      <c r="C12" s="39">
        <f>SUM(B12*0.282)/92</f>
        <v>0.33717391304347821</v>
      </c>
      <c r="D12" s="109">
        <f t="shared" ref="D12:D25" si="0">SUM(B12*500)/2000</f>
        <v>27.5</v>
      </c>
      <c r="E12" s="14">
        <f t="shared" ref="E12:E25" si="1">SUM(D12*32)/2000</f>
        <v>0.44</v>
      </c>
      <c r="F12" s="15">
        <f t="shared" ref="F12:F25" si="2">SUM(E12/365)</f>
        <v>1.2054794520547946E-3</v>
      </c>
      <c r="G12" s="14">
        <f t="shared" ref="G12:G25" si="3">SUM(D12*4)/2000</f>
        <v>5.5E-2</v>
      </c>
      <c r="H12" s="110">
        <f t="shared" ref="H12:H25" si="4">SUM(G12/365)</f>
        <v>1.5068493150684933E-4</v>
      </c>
      <c r="I12" s="14">
        <f t="shared" ref="I12:I25" si="5">SUM(D12*125)/2000</f>
        <v>1.71875</v>
      </c>
      <c r="J12" s="15">
        <f>SUM(I12*0.281)/92</f>
        <v>5.2496603260869575E-3</v>
      </c>
      <c r="K12" s="15">
        <f>SUM(I12*0.228)/90</f>
        <v>4.3541666666666668E-3</v>
      </c>
      <c r="L12" s="14">
        <f t="shared" ref="L12:L25" si="6">SUM(D12*100)/2000</f>
        <v>1.375</v>
      </c>
      <c r="M12" s="14">
        <f>SUM(L12*0.96)</f>
        <v>1.3199999999999998</v>
      </c>
      <c r="N12" s="14"/>
    </row>
    <row r="13" spans="1:16" ht="15" customHeight="1">
      <c r="A13" s="95" t="s">
        <v>98</v>
      </c>
      <c r="B13" s="108">
        <v>47</v>
      </c>
      <c r="C13" s="39">
        <f t="shared" ref="C13:C27" si="7">SUM(B13*0.282)/92</f>
        <v>0.14406521739130435</v>
      </c>
      <c r="D13" s="109">
        <f t="shared" si="0"/>
        <v>11.75</v>
      </c>
      <c r="E13" s="14">
        <f t="shared" si="1"/>
        <v>0.188</v>
      </c>
      <c r="F13" s="15">
        <f t="shared" si="2"/>
        <v>5.1506849315068493E-4</v>
      </c>
      <c r="G13" s="14">
        <f t="shared" si="3"/>
        <v>2.35E-2</v>
      </c>
      <c r="H13" s="110">
        <f t="shared" si="4"/>
        <v>6.4383561643835616E-5</v>
      </c>
      <c r="I13" s="14">
        <f t="shared" si="5"/>
        <v>0.734375</v>
      </c>
      <c r="J13" s="15">
        <f t="shared" ref="J13:J27" si="8">SUM(I13*0.281)/92</f>
        <v>2.243036684782609E-3</v>
      </c>
      <c r="K13" s="15">
        <f t="shared" ref="K13:K27" si="9">SUM(I13*0.228)/90</f>
        <v>1.8604166666666669E-3</v>
      </c>
      <c r="L13" s="14">
        <f t="shared" si="6"/>
        <v>0.58750000000000002</v>
      </c>
      <c r="M13" s="14">
        <f t="shared" ref="M13:M27" si="10">SUM(L13*0.96)</f>
        <v>0.56399999999999995</v>
      </c>
      <c r="N13" s="14"/>
    </row>
    <row r="14" spans="1:16" ht="15" customHeight="1">
      <c r="A14" s="95" t="s">
        <v>99</v>
      </c>
      <c r="B14" s="108">
        <v>316</v>
      </c>
      <c r="C14" s="39">
        <f t="shared" si="7"/>
        <v>0.96860869565217389</v>
      </c>
      <c r="D14" s="109">
        <f t="shared" si="0"/>
        <v>79</v>
      </c>
      <c r="E14" s="14">
        <f t="shared" si="1"/>
        <v>1.264</v>
      </c>
      <c r="F14" s="15">
        <f t="shared" si="2"/>
        <v>3.4630136986301368E-3</v>
      </c>
      <c r="G14" s="14">
        <f t="shared" si="3"/>
        <v>0.158</v>
      </c>
      <c r="H14" s="110">
        <f t="shared" si="4"/>
        <v>4.3287671232876711E-4</v>
      </c>
      <c r="I14" s="14">
        <f t="shared" si="5"/>
        <v>4.9375</v>
      </c>
      <c r="J14" s="15">
        <f t="shared" si="8"/>
        <v>1.5080842391304349E-2</v>
      </c>
      <c r="K14" s="15">
        <f t="shared" si="9"/>
        <v>1.2508333333333333E-2</v>
      </c>
      <c r="L14" s="14">
        <f t="shared" si="6"/>
        <v>3.95</v>
      </c>
      <c r="M14" s="14">
        <f t="shared" si="10"/>
        <v>3.7919999999999998</v>
      </c>
      <c r="N14" s="14"/>
    </row>
    <row r="15" spans="1:16" ht="15" customHeight="1">
      <c r="A15" s="95" t="s">
        <v>100</v>
      </c>
      <c r="B15" s="108">
        <v>1</v>
      </c>
      <c r="C15" s="39">
        <f t="shared" si="7"/>
        <v>3.0652173913043477E-3</v>
      </c>
      <c r="D15" s="109">
        <f t="shared" si="0"/>
        <v>0.25</v>
      </c>
      <c r="E15" s="14">
        <f t="shared" si="1"/>
        <v>4.0000000000000001E-3</v>
      </c>
      <c r="F15" s="15">
        <f t="shared" si="2"/>
        <v>1.0958904109589042E-5</v>
      </c>
      <c r="G15" s="14">
        <f t="shared" si="3"/>
        <v>5.0000000000000001E-4</v>
      </c>
      <c r="H15" s="110">
        <f t="shared" si="4"/>
        <v>1.3698630136986302E-6</v>
      </c>
      <c r="I15" s="14">
        <f t="shared" si="5"/>
        <v>1.5625E-2</v>
      </c>
      <c r="J15" s="15">
        <f t="shared" si="8"/>
        <v>4.7724184782608701E-5</v>
      </c>
      <c r="K15" s="15">
        <f t="shared" si="9"/>
        <v>3.9583333333333338E-5</v>
      </c>
      <c r="L15" s="14">
        <f t="shared" si="6"/>
        <v>1.2500000000000001E-2</v>
      </c>
      <c r="M15" s="14">
        <f t="shared" si="10"/>
        <v>1.2E-2</v>
      </c>
      <c r="N15" s="14"/>
    </row>
    <row r="16" spans="1:16" ht="15" customHeight="1">
      <c r="A16" s="95" t="s">
        <v>101</v>
      </c>
      <c r="B16" s="108">
        <v>287</v>
      </c>
      <c r="C16" s="39">
        <f t="shared" si="7"/>
        <v>0.87971739130434778</v>
      </c>
      <c r="D16" s="109">
        <f t="shared" si="0"/>
        <v>71.75</v>
      </c>
      <c r="E16" s="14">
        <f t="shared" si="1"/>
        <v>1.1479999999999999</v>
      </c>
      <c r="F16" s="15">
        <f t="shared" si="2"/>
        <v>3.1452054794520548E-3</v>
      </c>
      <c r="G16" s="14">
        <f t="shared" si="3"/>
        <v>0.14349999999999999</v>
      </c>
      <c r="H16" s="110">
        <f t="shared" si="4"/>
        <v>3.9315068493150684E-4</v>
      </c>
      <c r="I16" s="14">
        <f t="shared" si="5"/>
        <v>4.484375</v>
      </c>
      <c r="J16" s="15">
        <f t="shared" si="8"/>
        <v>1.3696841032608697E-2</v>
      </c>
      <c r="K16" s="15">
        <f t="shared" si="9"/>
        <v>1.1360416666666668E-2</v>
      </c>
      <c r="L16" s="14">
        <f t="shared" si="6"/>
        <v>3.5874999999999999</v>
      </c>
      <c r="M16" s="14">
        <f t="shared" si="10"/>
        <v>3.444</v>
      </c>
      <c r="N16" s="14"/>
    </row>
    <row r="17" spans="1:14" ht="15" customHeight="1">
      <c r="A17" s="95" t="s">
        <v>102</v>
      </c>
      <c r="B17" s="108">
        <v>29</v>
      </c>
      <c r="C17" s="39">
        <f t="shared" si="7"/>
        <v>8.8891304347826078E-2</v>
      </c>
      <c r="D17" s="109">
        <f t="shared" si="0"/>
        <v>7.25</v>
      </c>
      <c r="E17" s="14">
        <f t="shared" si="1"/>
        <v>0.11600000000000001</v>
      </c>
      <c r="F17" s="15">
        <f t="shared" si="2"/>
        <v>3.178082191780822E-4</v>
      </c>
      <c r="G17" s="14">
        <f t="shared" si="3"/>
        <v>1.4500000000000001E-2</v>
      </c>
      <c r="H17" s="110">
        <f t="shared" si="4"/>
        <v>3.9726027397260274E-5</v>
      </c>
      <c r="I17" s="14">
        <f t="shared" si="5"/>
        <v>0.453125</v>
      </c>
      <c r="J17" s="15">
        <f t="shared" si="8"/>
        <v>1.3840013586956523E-3</v>
      </c>
      <c r="K17" s="15">
        <f t="shared" si="9"/>
        <v>1.1479166666666667E-3</v>
      </c>
      <c r="L17" s="14">
        <f t="shared" si="6"/>
        <v>0.36249999999999999</v>
      </c>
      <c r="M17" s="14">
        <f t="shared" si="10"/>
        <v>0.34799999999999998</v>
      </c>
      <c r="N17" s="14"/>
    </row>
    <row r="18" spans="1:14" ht="15" customHeight="1">
      <c r="A18" s="95" t="s">
        <v>103</v>
      </c>
      <c r="B18" s="108">
        <v>293</v>
      </c>
      <c r="C18" s="39">
        <f t="shared" si="7"/>
        <v>0.89810869565217377</v>
      </c>
      <c r="D18" s="109">
        <f t="shared" si="0"/>
        <v>73.25</v>
      </c>
      <c r="E18" s="14">
        <f t="shared" si="1"/>
        <v>1.1719999999999999</v>
      </c>
      <c r="F18" s="15">
        <f t="shared" si="2"/>
        <v>3.2109589041095887E-3</v>
      </c>
      <c r="G18" s="14">
        <f t="shared" si="3"/>
        <v>0.14649999999999999</v>
      </c>
      <c r="H18" s="110">
        <f t="shared" si="4"/>
        <v>4.0136986301369859E-4</v>
      </c>
      <c r="I18" s="14">
        <f t="shared" si="5"/>
        <v>4.578125</v>
      </c>
      <c r="J18" s="15">
        <f t="shared" si="8"/>
        <v>1.398318614130435E-2</v>
      </c>
      <c r="K18" s="15">
        <f t="shared" si="9"/>
        <v>1.1597916666666668E-2</v>
      </c>
      <c r="L18" s="14">
        <f t="shared" si="6"/>
        <v>3.6625000000000001</v>
      </c>
      <c r="M18" s="14">
        <f t="shared" si="10"/>
        <v>3.516</v>
      </c>
      <c r="N18" s="14"/>
    </row>
    <row r="19" spans="1:14" ht="15" customHeight="1">
      <c r="A19" s="95" t="s">
        <v>104</v>
      </c>
      <c r="B19" s="108">
        <v>40</v>
      </c>
      <c r="C19" s="39">
        <f t="shared" si="7"/>
        <v>0.1226086956521739</v>
      </c>
      <c r="D19" s="109">
        <f t="shared" si="0"/>
        <v>10</v>
      </c>
      <c r="E19" s="14">
        <f t="shared" si="1"/>
        <v>0.16</v>
      </c>
      <c r="F19" s="15">
        <f t="shared" si="2"/>
        <v>4.3835616438356166E-4</v>
      </c>
      <c r="G19" s="14">
        <f t="shared" si="3"/>
        <v>0.02</v>
      </c>
      <c r="H19" s="110">
        <f t="shared" si="4"/>
        <v>5.4794520547945207E-5</v>
      </c>
      <c r="I19" s="14">
        <f t="shared" si="5"/>
        <v>0.625</v>
      </c>
      <c r="J19" s="15">
        <f t="shared" si="8"/>
        <v>1.9089673913043482E-3</v>
      </c>
      <c r="K19" s="15">
        <f t="shared" si="9"/>
        <v>1.5833333333333335E-3</v>
      </c>
      <c r="L19" s="14">
        <f t="shared" si="6"/>
        <v>0.5</v>
      </c>
      <c r="M19" s="14">
        <f t="shared" si="10"/>
        <v>0.48</v>
      </c>
      <c r="N19" s="14"/>
    </row>
    <row r="20" spans="1:14" ht="15" customHeight="1">
      <c r="A20" s="95" t="s">
        <v>105</v>
      </c>
      <c r="B20" s="108">
        <v>510</v>
      </c>
      <c r="C20" s="39">
        <f t="shared" si="7"/>
        <v>1.5632608695652173</v>
      </c>
      <c r="D20" s="109">
        <f t="shared" si="0"/>
        <v>127.5</v>
      </c>
      <c r="E20" s="14">
        <f t="shared" si="1"/>
        <v>2.04</v>
      </c>
      <c r="F20" s="15">
        <f t="shared" si="2"/>
        <v>5.5890410958904114E-3</v>
      </c>
      <c r="G20" s="14">
        <f t="shared" si="3"/>
        <v>0.255</v>
      </c>
      <c r="H20" s="110">
        <f t="shared" si="4"/>
        <v>6.9863013698630142E-4</v>
      </c>
      <c r="I20" s="14">
        <f t="shared" si="5"/>
        <v>7.96875</v>
      </c>
      <c r="J20" s="15">
        <f t="shared" si="8"/>
        <v>2.4339334239130435E-2</v>
      </c>
      <c r="K20" s="15">
        <f t="shared" si="9"/>
        <v>2.0187500000000001E-2</v>
      </c>
      <c r="L20" s="14">
        <f t="shared" si="6"/>
        <v>6.375</v>
      </c>
      <c r="M20" s="14">
        <f t="shared" si="10"/>
        <v>6.12</v>
      </c>
      <c r="N20" s="14"/>
    </row>
    <row r="21" spans="1:14" ht="15" customHeight="1">
      <c r="A21" s="95" t="s">
        <v>106</v>
      </c>
      <c r="B21" s="108">
        <v>2</v>
      </c>
      <c r="C21" s="39">
        <f t="shared" si="7"/>
        <v>6.1304347826086954E-3</v>
      </c>
      <c r="D21" s="109">
        <f t="shared" si="0"/>
        <v>0.5</v>
      </c>
      <c r="E21" s="14">
        <f t="shared" si="1"/>
        <v>8.0000000000000002E-3</v>
      </c>
      <c r="F21" s="15">
        <f t="shared" si="2"/>
        <v>2.1917808219178083E-5</v>
      </c>
      <c r="G21" s="14">
        <f t="shared" si="3"/>
        <v>1E-3</v>
      </c>
      <c r="H21" s="110">
        <f t="shared" si="4"/>
        <v>2.7397260273972604E-6</v>
      </c>
      <c r="I21" s="14">
        <f t="shared" si="5"/>
        <v>3.125E-2</v>
      </c>
      <c r="J21" s="15">
        <f t="shared" si="8"/>
        <v>9.5448369565217402E-5</v>
      </c>
      <c r="K21" s="15">
        <f t="shared" si="9"/>
        <v>7.9166666666666676E-5</v>
      </c>
      <c r="L21" s="14">
        <f t="shared" si="6"/>
        <v>2.5000000000000001E-2</v>
      </c>
      <c r="M21" s="14">
        <f t="shared" si="10"/>
        <v>2.4E-2</v>
      </c>
      <c r="N21" s="14"/>
    </row>
    <row r="22" spans="1:14" ht="15" customHeight="1">
      <c r="A22" s="95" t="s">
        <v>107</v>
      </c>
      <c r="B22" s="108">
        <v>289</v>
      </c>
      <c r="C22" s="39">
        <f t="shared" si="7"/>
        <v>0.88584782608695645</v>
      </c>
      <c r="D22" s="109">
        <f t="shared" si="0"/>
        <v>72.25</v>
      </c>
      <c r="E22" s="14">
        <f t="shared" si="1"/>
        <v>1.1559999999999999</v>
      </c>
      <c r="F22" s="15">
        <f t="shared" si="2"/>
        <v>3.1671232876712327E-3</v>
      </c>
      <c r="G22" s="14">
        <f t="shared" si="3"/>
        <v>0.14449999999999999</v>
      </c>
      <c r="H22" s="110">
        <f t="shared" si="4"/>
        <v>3.9589041095890409E-4</v>
      </c>
      <c r="I22" s="14">
        <f t="shared" si="5"/>
        <v>4.515625</v>
      </c>
      <c r="J22" s="15">
        <f t="shared" si="8"/>
        <v>1.3792289402173913E-2</v>
      </c>
      <c r="K22" s="15">
        <f t="shared" si="9"/>
        <v>1.1439583333333333E-2</v>
      </c>
      <c r="L22" s="14">
        <f t="shared" si="6"/>
        <v>3.6124999999999998</v>
      </c>
      <c r="M22" s="14">
        <f t="shared" si="10"/>
        <v>3.4679999999999995</v>
      </c>
      <c r="N22" s="14"/>
    </row>
    <row r="23" spans="1:14" ht="15" customHeight="1">
      <c r="A23" s="95" t="s">
        <v>108</v>
      </c>
      <c r="B23" s="108">
        <v>271</v>
      </c>
      <c r="C23" s="39">
        <f t="shared" si="7"/>
        <v>0.83067391304347826</v>
      </c>
      <c r="D23" s="109">
        <f t="shared" si="0"/>
        <v>67.75</v>
      </c>
      <c r="E23" s="14">
        <f t="shared" si="1"/>
        <v>1.0840000000000001</v>
      </c>
      <c r="F23" s="15">
        <f t="shared" si="2"/>
        <v>2.9698630136986304E-3</v>
      </c>
      <c r="G23" s="14">
        <f t="shared" si="3"/>
        <v>0.13550000000000001</v>
      </c>
      <c r="H23" s="110">
        <f t="shared" si="4"/>
        <v>3.7123287671232881E-4</v>
      </c>
      <c r="I23" s="14">
        <f t="shared" si="5"/>
        <v>4.234375</v>
      </c>
      <c r="J23" s="15">
        <f t="shared" si="8"/>
        <v>1.2933254076086958E-2</v>
      </c>
      <c r="K23" s="15">
        <f t="shared" si="9"/>
        <v>1.0727083333333333E-2</v>
      </c>
      <c r="L23" s="14">
        <f t="shared" si="6"/>
        <v>3.3875000000000002</v>
      </c>
      <c r="M23" s="14">
        <f t="shared" si="10"/>
        <v>3.2520000000000002</v>
      </c>
      <c r="N23" s="14"/>
    </row>
    <row r="24" spans="1:14" ht="15" customHeight="1">
      <c r="A24" s="95" t="s">
        <v>109</v>
      </c>
      <c r="B24" s="108">
        <v>369</v>
      </c>
      <c r="C24" s="39">
        <f t="shared" si="7"/>
        <v>1.1310652173913043</v>
      </c>
      <c r="D24" s="109">
        <f t="shared" si="0"/>
        <v>92.25</v>
      </c>
      <c r="E24" s="14">
        <f t="shared" si="1"/>
        <v>1.476</v>
      </c>
      <c r="F24" s="15">
        <f t="shared" si="2"/>
        <v>4.0438356164383561E-3</v>
      </c>
      <c r="G24" s="14">
        <f t="shared" si="3"/>
        <v>0.1845</v>
      </c>
      <c r="H24" s="110">
        <f t="shared" si="4"/>
        <v>5.0547945205479451E-4</v>
      </c>
      <c r="I24" s="14">
        <f t="shared" si="5"/>
        <v>5.765625</v>
      </c>
      <c r="J24" s="15">
        <f t="shared" si="8"/>
        <v>1.761022418478261E-2</v>
      </c>
      <c r="K24" s="15">
        <f t="shared" si="9"/>
        <v>1.4606250000000001E-2</v>
      </c>
      <c r="L24" s="14">
        <f t="shared" si="6"/>
        <v>4.6124999999999998</v>
      </c>
      <c r="M24" s="14">
        <f t="shared" si="10"/>
        <v>4.4279999999999999</v>
      </c>
      <c r="N24" s="14"/>
    </row>
    <row r="25" spans="1:14" ht="15" customHeight="1">
      <c r="A25" s="95" t="s">
        <v>110</v>
      </c>
      <c r="B25" s="111">
        <v>443</v>
      </c>
      <c r="C25" s="39">
        <f t="shared" si="7"/>
        <v>1.357891304347826</v>
      </c>
      <c r="D25" s="109">
        <f t="shared" si="0"/>
        <v>110.75</v>
      </c>
      <c r="E25" s="14">
        <f t="shared" si="1"/>
        <v>1.772</v>
      </c>
      <c r="F25" s="15">
        <f t="shared" si="2"/>
        <v>4.854794520547945E-3</v>
      </c>
      <c r="G25" s="14">
        <f t="shared" si="3"/>
        <v>0.2215</v>
      </c>
      <c r="H25" s="110">
        <f t="shared" si="4"/>
        <v>6.0684931506849312E-4</v>
      </c>
      <c r="I25" s="14">
        <f t="shared" si="5"/>
        <v>6.921875</v>
      </c>
      <c r="J25" s="15">
        <f t="shared" si="8"/>
        <v>2.1141813858695655E-2</v>
      </c>
      <c r="K25" s="15">
        <f t="shared" si="9"/>
        <v>1.7535416666666668E-2</v>
      </c>
      <c r="L25" s="14">
        <f t="shared" si="6"/>
        <v>5.5374999999999996</v>
      </c>
      <c r="M25" s="14">
        <f t="shared" si="10"/>
        <v>5.3159999999999998</v>
      </c>
      <c r="N25" s="14"/>
    </row>
    <row r="26" spans="1:14" ht="8.25" customHeight="1">
      <c r="B26" s="112"/>
      <c r="C26" s="39"/>
      <c r="D26" s="109"/>
      <c r="E26" s="14"/>
      <c r="F26" s="15"/>
      <c r="G26" s="14"/>
      <c r="H26" s="110"/>
      <c r="I26" s="14"/>
      <c r="J26" s="15"/>
      <c r="K26" s="15"/>
      <c r="L26" s="14"/>
      <c r="M26" s="14"/>
      <c r="N26" s="14"/>
    </row>
    <row r="27" spans="1:14" ht="15" customHeight="1">
      <c r="A27" s="95" t="s">
        <v>111</v>
      </c>
      <c r="B27" s="112">
        <f>SUM(B12:B25)</f>
        <v>3007</v>
      </c>
      <c r="C27" s="39">
        <f t="shared" si="7"/>
        <v>9.2171086956521737</v>
      </c>
      <c r="D27" s="109">
        <f>SUM(B27*500)/2000</f>
        <v>751.75</v>
      </c>
      <c r="E27" s="14">
        <f>SUM(D27*32)/2000</f>
        <v>12.028</v>
      </c>
      <c r="F27" s="15">
        <f>SUM(E27/365)</f>
        <v>3.2953424657534251E-2</v>
      </c>
      <c r="G27" s="14">
        <f>SUM(D27*4)/2000</f>
        <v>1.5035000000000001</v>
      </c>
      <c r="H27" s="110">
        <f>SUM(G27/365)</f>
        <v>4.1191780821917814E-3</v>
      </c>
      <c r="I27" s="14">
        <f>SUM(D27*125)/2000</f>
        <v>46.984375</v>
      </c>
      <c r="J27" s="15">
        <f t="shared" si="8"/>
        <v>0.14350662364130437</v>
      </c>
      <c r="K27" s="15">
        <f t="shared" si="9"/>
        <v>0.11902708333333334</v>
      </c>
      <c r="L27" s="14">
        <f>SUM(D27*100)/2000</f>
        <v>37.587499999999999</v>
      </c>
      <c r="M27" s="14">
        <f t="shared" si="10"/>
        <v>36.083999999999996</v>
      </c>
      <c r="N27" s="14"/>
    </row>
    <row r="28" spans="1:14" ht="15" customHeight="1">
      <c r="A28" s="106"/>
      <c r="B28" s="113"/>
      <c r="C28" s="113"/>
      <c r="D28" s="113"/>
      <c r="E28" s="14"/>
      <c r="F28" s="15"/>
      <c r="G28" s="23"/>
      <c r="H28" s="15"/>
      <c r="I28" s="113"/>
      <c r="J28" s="15"/>
      <c r="K28" s="15"/>
      <c r="M28" s="14"/>
      <c r="N28" s="113"/>
    </row>
    <row r="29" spans="1:14" ht="15" customHeight="1">
      <c r="A29" s="62" t="s">
        <v>112</v>
      </c>
      <c r="E29" s="23">
        <f>SUM(E27-E30)</f>
        <v>10.392000000000001</v>
      </c>
      <c r="F29" s="41">
        <f t="shared" ref="F29:N29" si="11">SUM(F27-F30)</f>
        <v>2.8471232876712334E-2</v>
      </c>
      <c r="G29" s="23">
        <f t="shared" si="11"/>
        <v>1.2990000000000002</v>
      </c>
      <c r="H29" s="41">
        <f t="shared" si="11"/>
        <v>3.5589041095890417E-3</v>
      </c>
      <c r="I29" s="41">
        <f t="shared" si="11"/>
        <v>40.59375</v>
      </c>
      <c r="J29" s="41">
        <f t="shared" si="11"/>
        <v>0.12398743206521741</v>
      </c>
      <c r="K29" s="41"/>
      <c r="L29" s="41">
        <f t="shared" si="11"/>
        <v>32.475000000000001</v>
      </c>
      <c r="M29" s="41">
        <f t="shared" si="11"/>
        <v>31.175999999999995</v>
      </c>
      <c r="N29" s="41">
        <f t="shared" si="11"/>
        <v>0</v>
      </c>
    </row>
    <row r="30" spans="1:14" ht="15" customHeight="1">
      <c r="A30" s="62" t="s">
        <v>113</v>
      </c>
      <c r="E30" s="14">
        <f>SUM(E13,E17,E18,E19)</f>
        <v>1.6359999999999999</v>
      </c>
      <c r="F30" s="39">
        <f t="shared" ref="F30:N30" si="12">SUM(F13,F17,F18,F19)</f>
        <v>4.4821917808219175E-3</v>
      </c>
      <c r="G30" s="14">
        <f t="shared" si="12"/>
        <v>0.20449999999999999</v>
      </c>
      <c r="H30" s="39">
        <f t="shared" si="12"/>
        <v>5.6027397260273969E-4</v>
      </c>
      <c r="I30" s="39">
        <f t="shared" si="12"/>
        <v>6.390625</v>
      </c>
      <c r="J30" s="39">
        <f t="shared" si="12"/>
        <v>1.9519191576086958E-2</v>
      </c>
      <c r="K30" s="39"/>
      <c r="L30" s="39">
        <f t="shared" si="12"/>
        <v>5.1124999999999998</v>
      </c>
      <c r="M30" s="39">
        <f t="shared" si="12"/>
        <v>4.9079999999999995</v>
      </c>
      <c r="N30" s="39">
        <f t="shared" si="12"/>
        <v>0</v>
      </c>
    </row>
    <row r="31" spans="1:14" ht="15" customHeight="1">
      <c r="H31" s="15"/>
      <c r="J31" s="15"/>
      <c r="K31" s="15"/>
    </row>
    <row r="32" spans="1:14" ht="15" customHeight="1">
      <c r="G32" s="107" t="s">
        <v>348</v>
      </c>
      <c r="H32" s="15"/>
      <c r="J32" s="15"/>
      <c r="K32" s="15"/>
    </row>
    <row r="38" spans="6:6" ht="15" customHeight="1">
      <c r="F38" s="107"/>
    </row>
  </sheetData>
  <printOptions gridLines="1"/>
  <pageMargins left="0.45" right="0.2" top="0.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1Res-Dist</vt:lpstr>
      <vt:lpstr>2FUELTOT-2011</vt:lpstr>
      <vt:lpstr>3Resid-Tot</vt:lpstr>
      <vt:lpstr>4Comm-Inst-Tot</vt:lpstr>
      <vt:lpstr>5Indus-Tot</vt:lpstr>
      <vt:lpstr>6-9OB-Tot</vt:lpstr>
      <vt:lpstr>10Presc-Burn</vt:lpstr>
      <vt:lpstr>11Struc-Fire</vt:lpstr>
      <vt:lpstr>12Veh-Fire</vt:lpstr>
      <vt:lpstr>13Cooking</vt:lpstr>
      <vt:lpstr>Print_Area_MI</vt:lpstr>
    </vt:vector>
  </TitlesOfParts>
  <Company>Commonwealth of Massachusetts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MWERT</cp:lastModifiedBy>
  <cp:lastPrinted>2014-12-08T22:07:27Z</cp:lastPrinted>
  <dcterms:created xsi:type="dcterms:W3CDTF">2002-11-01T20:19:23Z</dcterms:created>
  <dcterms:modified xsi:type="dcterms:W3CDTF">2015-06-17T16:41:15Z</dcterms:modified>
</cp:coreProperties>
</file>